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с 2007 по 2021\Уточнение бюджета 2021 г\на Правительство\"/>
    </mc:Choice>
  </mc:AlternateContent>
  <bookViews>
    <workbookView xWindow="2085" yWindow="1485" windowWidth="20490" windowHeight="7755"/>
  </bookViews>
  <sheets>
    <sheet name="Приложение " sheetId="2" r:id="rId1"/>
  </sheets>
  <definedNames>
    <definedName name="_xlnm._FilterDatabase" localSheetId="0" hidden="1">'Приложение '!$A$8:$W$78</definedName>
    <definedName name="_xlnm.Print_Titles" localSheetId="0">'Приложение '!$8:$8</definedName>
    <definedName name="_xlnm.Print_Area" localSheetId="0">'Приложение '!$A$1:$W$56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2" l="1"/>
  <c r="S26" i="2"/>
  <c r="J26" i="2"/>
  <c r="G26" i="2"/>
  <c r="H11" i="2"/>
  <c r="I11" i="2"/>
  <c r="K11" i="2"/>
  <c r="N11" i="2"/>
  <c r="O11" i="2"/>
  <c r="Q11" i="2"/>
  <c r="R11" i="2"/>
  <c r="E11" i="2"/>
  <c r="P26" i="2"/>
  <c r="M26" i="2"/>
  <c r="L25" i="2"/>
  <c r="L11" i="2" s="1"/>
  <c r="L38" i="2" l="1"/>
  <c r="F38" i="2"/>
  <c r="R73" i="2" l="1"/>
  <c r="R68" i="2"/>
  <c r="F68" i="2"/>
  <c r="S46" i="2" l="1"/>
  <c r="S45" i="2"/>
  <c r="M46" i="2"/>
  <c r="M45" i="2"/>
  <c r="M42" i="2"/>
  <c r="M41" i="2"/>
  <c r="V78" i="2" l="1"/>
  <c r="S78" i="2"/>
  <c r="P78" i="2"/>
  <c r="M78" i="2"/>
  <c r="J78" i="2"/>
  <c r="G78" i="2"/>
  <c r="V77" i="2"/>
  <c r="S77" i="2"/>
  <c r="P77" i="2"/>
  <c r="M77" i="2"/>
  <c r="J77" i="2"/>
  <c r="G77" i="2"/>
  <c r="V76" i="2"/>
  <c r="S76" i="2"/>
  <c r="P76" i="2"/>
  <c r="M76" i="2"/>
  <c r="J76" i="2"/>
  <c r="G76" i="2"/>
  <c r="V75" i="2"/>
  <c r="S75" i="2"/>
  <c r="P75" i="2"/>
  <c r="M75" i="2"/>
  <c r="J75" i="2"/>
  <c r="G75" i="2"/>
  <c r="V74" i="2"/>
  <c r="S74" i="2"/>
  <c r="P74" i="2"/>
  <c r="M74" i="2"/>
  <c r="J74" i="2"/>
  <c r="G74" i="2"/>
  <c r="V73" i="2"/>
  <c r="S73" i="2"/>
  <c r="P73" i="2"/>
  <c r="M73" i="2"/>
  <c r="J73" i="2"/>
  <c r="G73" i="2"/>
  <c r="F73" i="2"/>
  <c r="V72" i="2"/>
  <c r="S72" i="2"/>
  <c r="P72" i="2"/>
  <c r="M72" i="2"/>
  <c r="J72" i="2"/>
  <c r="G72" i="2"/>
  <c r="V71" i="2"/>
  <c r="S71" i="2"/>
  <c r="P71" i="2"/>
  <c r="M71" i="2"/>
  <c r="J71" i="2"/>
  <c r="G71" i="2"/>
  <c r="V70" i="2"/>
  <c r="S70" i="2"/>
  <c r="P70" i="2"/>
  <c r="M70" i="2"/>
  <c r="J70" i="2"/>
  <c r="G70" i="2"/>
  <c r="V69" i="2"/>
  <c r="S69" i="2"/>
  <c r="P69" i="2"/>
  <c r="M69" i="2"/>
  <c r="J69" i="2"/>
  <c r="G69" i="2"/>
  <c r="V68" i="2"/>
  <c r="S68" i="2"/>
  <c r="P68" i="2"/>
  <c r="M68" i="2"/>
  <c r="J68" i="2"/>
  <c r="G68" i="2"/>
  <c r="V67" i="2"/>
  <c r="S67" i="2"/>
  <c r="P67" i="2"/>
  <c r="M67" i="2"/>
  <c r="J67" i="2"/>
  <c r="G67" i="2"/>
  <c r="V66" i="2"/>
  <c r="S66" i="2"/>
  <c r="P66" i="2"/>
  <c r="M66" i="2"/>
  <c r="J66" i="2"/>
  <c r="G66" i="2"/>
  <c r="V65" i="2"/>
  <c r="S65" i="2"/>
  <c r="P65" i="2"/>
  <c r="M65" i="2"/>
  <c r="J65" i="2"/>
  <c r="G65" i="2"/>
  <c r="V64" i="2"/>
  <c r="S64" i="2"/>
  <c r="P64" i="2"/>
  <c r="M64" i="2"/>
  <c r="J64" i="2"/>
  <c r="G64" i="2"/>
  <c r="V63" i="2"/>
  <c r="S63" i="2"/>
  <c r="P63" i="2"/>
  <c r="M63" i="2"/>
  <c r="J63" i="2"/>
  <c r="G63" i="2"/>
  <c r="V62" i="2"/>
  <c r="S62" i="2"/>
  <c r="P62" i="2"/>
  <c r="M62" i="2"/>
  <c r="J62" i="2"/>
  <c r="G62" i="2"/>
  <c r="V61" i="2"/>
  <c r="S61" i="2"/>
  <c r="P61" i="2"/>
  <c r="M61" i="2"/>
  <c r="J61" i="2"/>
  <c r="G61" i="2"/>
  <c r="V60" i="2"/>
  <c r="S60" i="2"/>
  <c r="P60" i="2"/>
  <c r="M60" i="2"/>
  <c r="J60" i="2"/>
  <c r="G60" i="2"/>
  <c r="U59" i="2"/>
  <c r="T59" i="2"/>
  <c r="R59" i="2"/>
  <c r="Q59" i="2"/>
  <c r="O59" i="2"/>
  <c r="N59" i="2"/>
  <c r="L59" i="2"/>
  <c r="K59" i="2"/>
  <c r="J59" i="2"/>
  <c r="I59" i="2"/>
  <c r="H59" i="2"/>
  <c r="F59" i="2"/>
  <c r="E59" i="2"/>
  <c r="V59" i="2" l="1"/>
  <c r="P59" i="2"/>
  <c r="G59" i="2"/>
  <c r="M59" i="2"/>
  <c r="S59" i="2"/>
  <c r="F40" i="2"/>
  <c r="F32" i="2" l="1"/>
  <c r="F31" i="2"/>
  <c r="F28" i="2"/>
  <c r="F27" i="2"/>
  <c r="F23" i="2"/>
  <c r="F22" i="2"/>
  <c r="F19" i="2"/>
  <c r="F11" i="2" s="1"/>
  <c r="V49" i="2" l="1"/>
  <c r="V48" i="2" s="1"/>
  <c r="V47" i="2" s="1"/>
  <c r="S49" i="2"/>
  <c r="S48" i="2" s="1"/>
  <c r="S47" i="2" s="1"/>
  <c r="P49" i="2"/>
  <c r="P48" i="2" s="1"/>
  <c r="P47" i="2" s="1"/>
  <c r="M49" i="2"/>
  <c r="M48" i="2" s="1"/>
  <c r="M47" i="2" s="1"/>
  <c r="J49" i="2"/>
  <c r="J48" i="2" s="1"/>
  <c r="J47" i="2" s="1"/>
  <c r="G49" i="2"/>
  <c r="G48" i="2" s="1"/>
  <c r="G47" i="2" s="1"/>
  <c r="F48" i="2"/>
  <c r="F47" i="2" s="1"/>
  <c r="H48" i="2"/>
  <c r="H47" i="2" s="1"/>
  <c r="I48" i="2"/>
  <c r="I47" i="2" s="1"/>
  <c r="K48" i="2"/>
  <c r="K47" i="2" s="1"/>
  <c r="L48" i="2"/>
  <c r="L47" i="2" s="1"/>
  <c r="N48" i="2"/>
  <c r="N47" i="2" s="1"/>
  <c r="O48" i="2"/>
  <c r="O47" i="2" s="1"/>
  <c r="Q48" i="2"/>
  <c r="Q47" i="2" s="1"/>
  <c r="R48" i="2"/>
  <c r="R47" i="2" s="1"/>
  <c r="T48" i="2"/>
  <c r="T47" i="2" s="1"/>
  <c r="U48" i="2"/>
  <c r="U47" i="2" s="1"/>
  <c r="E48" i="2"/>
  <c r="E47" i="2" s="1"/>
  <c r="P58" i="2" l="1"/>
  <c r="P57" i="2" s="1"/>
  <c r="U58" i="2"/>
  <c r="U57" i="2" s="1"/>
  <c r="T58" i="2"/>
  <c r="T57" i="2" s="1"/>
  <c r="R58" i="2"/>
  <c r="R57" i="2" s="1"/>
  <c r="Q58" i="2"/>
  <c r="Q57" i="2" s="1"/>
  <c r="O58" i="2"/>
  <c r="O57" i="2" s="1"/>
  <c r="N58" i="2"/>
  <c r="N57" i="2" s="1"/>
  <c r="L58" i="2"/>
  <c r="L57" i="2" s="1"/>
  <c r="K58" i="2"/>
  <c r="K57" i="2" s="1"/>
  <c r="I58" i="2"/>
  <c r="I57" i="2" s="1"/>
  <c r="H58" i="2"/>
  <c r="H57" i="2" s="1"/>
  <c r="F58" i="2"/>
  <c r="F57" i="2" s="1"/>
  <c r="E58" i="2"/>
  <c r="E57" i="2" s="1"/>
  <c r="G58" i="2" l="1"/>
  <c r="G57" i="2" s="1"/>
  <c r="J58" i="2"/>
  <c r="J57" i="2" s="1"/>
  <c r="V58" i="2"/>
  <c r="V57" i="2" s="1"/>
  <c r="M58" i="2"/>
  <c r="M57" i="2" s="1"/>
  <c r="S58" i="2"/>
  <c r="S57" i="2" s="1"/>
  <c r="E36" i="2"/>
  <c r="F36" i="2" l="1"/>
  <c r="V14" i="2"/>
  <c r="V13" i="2"/>
  <c r="V12" i="2"/>
  <c r="S14" i="2"/>
  <c r="S13" i="2"/>
  <c r="S12" i="2"/>
  <c r="P14" i="2"/>
  <c r="P13" i="2"/>
  <c r="P12" i="2"/>
  <c r="M14" i="2"/>
  <c r="M13" i="2"/>
  <c r="M12" i="2"/>
  <c r="J14" i="2"/>
  <c r="J13" i="2"/>
  <c r="J12" i="2"/>
  <c r="G14" i="2"/>
  <c r="G13" i="2"/>
  <c r="G12" i="2"/>
  <c r="T11" i="2"/>
  <c r="U11" i="2"/>
  <c r="H36" i="2" l="1"/>
  <c r="I36" i="2"/>
  <c r="K36" i="2"/>
  <c r="L36" i="2"/>
  <c r="N36" i="2"/>
  <c r="O36" i="2"/>
  <c r="Q36" i="2"/>
  <c r="R36" i="2"/>
  <c r="T36" i="2"/>
  <c r="U36" i="2"/>
  <c r="V42" i="2"/>
  <c r="V41" i="2"/>
  <c r="V40" i="2"/>
  <c r="V39" i="2"/>
  <c r="V38" i="2"/>
  <c r="V37" i="2"/>
  <c r="S42" i="2"/>
  <c r="S41" i="2"/>
  <c r="S40" i="2"/>
  <c r="S39" i="2"/>
  <c r="S38" i="2"/>
  <c r="S37" i="2"/>
  <c r="P42" i="2"/>
  <c r="P41" i="2"/>
  <c r="P40" i="2"/>
  <c r="P39" i="2"/>
  <c r="P38" i="2"/>
  <c r="P37" i="2"/>
  <c r="J42" i="2"/>
  <c r="J41" i="2"/>
  <c r="J40" i="2"/>
  <c r="J39" i="2"/>
  <c r="J38" i="2"/>
  <c r="J37" i="2"/>
  <c r="M40" i="2"/>
  <c r="M39" i="2"/>
  <c r="M38" i="2"/>
  <c r="M37" i="2"/>
  <c r="G38" i="2"/>
  <c r="G39" i="2"/>
  <c r="G40" i="2"/>
  <c r="G41" i="2"/>
  <c r="G42" i="2"/>
  <c r="M36" i="2" l="1"/>
  <c r="P36" i="2"/>
  <c r="V36" i="2"/>
  <c r="J36" i="2"/>
  <c r="S36" i="2"/>
  <c r="F51" i="2"/>
  <c r="F50" i="2" s="1"/>
  <c r="H51" i="2"/>
  <c r="H50" i="2" s="1"/>
  <c r="I51" i="2"/>
  <c r="I50" i="2" s="1"/>
  <c r="J51" i="2"/>
  <c r="J50" i="2" s="1"/>
  <c r="K51" i="2"/>
  <c r="K50" i="2" s="1"/>
  <c r="L51" i="2"/>
  <c r="L50" i="2" s="1"/>
  <c r="M51" i="2"/>
  <c r="M50" i="2" s="1"/>
  <c r="N51" i="2"/>
  <c r="N50" i="2" s="1"/>
  <c r="O51" i="2"/>
  <c r="O50" i="2" s="1"/>
  <c r="P51" i="2"/>
  <c r="P50" i="2" s="1"/>
  <c r="Q51" i="2"/>
  <c r="Q50" i="2" s="1"/>
  <c r="R51" i="2"/>
  <c r="R50" i="2" s="1"/>
  <c r="S51" i="2"/>
  <c r="S50" i="2" s="1"/>
  <c r="T51" i="2"/>
  <c r="T50" i="2" s="1"/>
  <c r="U51" i="2"/>
  <c r="U50" i="2" s="1"/>
  <c r="V51" i="2"/>
  <c r="V50" i="2" s="1"/>
  <c r="E51" i="2"/>
  <c r="F44" i="2"/>
  <c r="F43" i="2" s="1"/>
  <c r="H44" i="2"/>
  <c r="H43" i="2" s="1"/>
  <c r="I44" i="2"/>
  <c r="I43" i="2" s="1"/>
  <c r="J44" i="2"/>
  <c r="J43" i="2" s="1"/>
  <c r="K44" i="2"/>
  <c r="L44" i="2"/>
  <c r="L43" i="2" s="1"/>
  <c r="N44" i="2"/>
  <c r="N43" i="2" s="1"/>
  <c r="O44" i="2"/>
  <c r="O43" i="2" s="1"/>
  <c r="P44" i="2"/>
  <c r="P43" i="2" s="1"/>
  <c r="Q44" i="2"/>
  <c r="R44" i="2"/>
  <c r="R43" i="2" s="1"/>
  <c r="T44" i="2"/>
  <c r="T43" i="2" s="1"/>
  <c r="U44" i="2"/>
  <c r="U43" i="2" s="1"/>
  <c r="V44" i="2"/>
  <c r="V43" i="2" s="1"/>
  <c r="E44" i="2"/>
  <c r="E43" i="2" s="1"/>
  <c r="I35" i="2"/>
  <c r="Q35" i="2"/>
  <c r="U35" i="2"/>
  <c r="F35" i="2"/>
  <c r="H35" i="2"/>
  <c r="K35" i="2"/>
  <c r="L35" i="2"/>
  <c r="M35" i="2"/>
  <c r="N35" i="2"/>
  <c r="O35" i="2"/>
  <c r="R35" i="2"/>
  <c r="T35" i="2"/>
  <c r="F10" i="2"/>
  <c r="H10" i="2"/>
  <c r="I10" i="2"/>
  <c r="K10" i="2"/>
  <c r="L10" i="2"/>
  <c r="N10" i="2"/>
  <c r="O10" i="2"/>
  <c r="Q10" i="2"/>
  <c r="R10" i="2"/>
  <c r="T10" i="2"/>
  <c r="U10" i="2"/>
  <c r="G46" i="2"/>
  <c r="G45" i="2"/>
  <c r="K43" i="2" l="1"/>
  <c r="M43" i="2" s="1"/>
  <c r="M44" i="2"/>
  <c r="Q43" i="2"/>
  <c r="S43" i="2" s="1"/>
  <c r="S44" i="2"/>
  <c r="G44" i="2"/>
  <c r="G43" i="2" s="1"/>
  <c r="G53" i="2"/>
  <c r="J32" i="2" l="1"/>
  <c r="G32" i="2"/>
  <c r="V34" i="2"/>
  <c r="V33" i="2"/>
  <c r="V32" i="2"/>
  <c r="V31" i="2"/>
  <c r="V30" i="2"/>
  <c r="V29" i="2"/>
  <c r="V28" i="2"/>
  <c r="V27" i="2"/>
  <c r="V25" i="2"/>
  <c r="V24" i="2"/>
  <c r="V23" i="2"/>
  <c r="V22" i="2"/>
  <c r="V21" i="2"/>
  <c r="V20" i="2"/>
  <c r="V19" i="2"/>
  <c r="V18" i="2"/>
  <c r="V17" i="2"/>
  <c r="V16" i="2"/>
  <c r="V15" i="2"/>
  <c r="S34" i="2"/>
  <c r="S33" i="2"/>
  <c r="S32" i="2"/>
  <c r="S31" i="2"/>
  <c r="S30" i="2"/>
  <c r="S29" i="2"/>
  <c r="S28" i="2"/>
  <c r="S27" i="2"/>
  <c r="S25" i="2"/>
  <c r="S24" i="2"/>
  <c r="S23" i="2"/>
  <c r="S22" i="2"/>
  <c r="S21" i="2"/>
  <c r="S20" i="2"/>
  <c r="S19" i="2"/>
  <c r="S18" i="2"/>
  <c r="S17" i="2"/>
  <c r="S16" i="2"/>
  <c r="S15" i="2"/>
  <c r="S11" i="2" s="1"/>
  <c r="P34" i="2"/>
  <c r="P33" i="2"/>
  <c r="P32" i="2"/>
  <c r="P31" i="2"/>
  <c r="P30" i="2"/>
  <c r="P29" i="2"/>
  <c r="P28" i="2"/>
  <c r="P27" i="2"/>
  <c r="P25" i="2"/>
  <c r="P24" i="2"/>
  <c r="P23" i="2"/>
  <c r="P22" i="2"/>
  <c r="P21" i="2"/>
  <c r="P20" i="2"/>
  <c r="P19" i="2"/>
  <c r="P18" i="2"/>
  <c r="P17" i="2"/>
  <c r="P16" i="2"/>
  <c r="P15" i="2"/>
  <c r="M34" i="2"/>
  <c r="M33" i="2"/>
  <c r="M32" i="2"/>
  <c r="M31" i="2"/>
  <c r="M30" i="2"/>
  <c r="M29" i="2"/>
  <c r="M28" i="2"/>
  <c r="M27" i="2"/>
  <c r="M25" i="2"/>
  <c r="M24" i="2"/>
  <c r="M23" i="2"/>
  <c r="M22" i="2"/>
  <c r="M21" i="2"/>
  <c r="M20" i="2"/>
  <c r="M19" i="2"/>
  <c r="M18" i="2"/>
  <c r="M17" i="2"/>
  <c r="M16" i="2"/>
  <c r="M15" i="2"/>
  <c r="J34" i="2"/>
  <c r="J33" i="2"/>
  <c r="J31" i="2"/>
  <c r="J30" i="2"/>
  <c r="J29" i="2"/>
  <c r="J28" i="2"/>
  <c r="J27" i="2"/>
  <c r="J25" i="2"/>
  <c r="J24" i="2"/>
  <c r="J23" i="2"/>
  <c r="J22" i="2"/>
  <c r="J21" i="2"/>
  <c r="J20" i="2"/>
  <c r="J19" i="2"/>
  <c r="J18" i="2"/>
  <c r="J17" i="2"/>
  <c r="J16" i="2"/>
  <c r="J15" i="2"/>
  <c r="J11" i="2" s="1"/>
  <c r="G16" i="2"/>
  <c r="G17" i="2"/>
  <c r="G18" i="2"/>
  <c r="G19" i="2"/>
  <c r="G20" i="2"/>
  <c r="G21" i="2"/>
  <c r="G22" i="2"/>
  <c r="G23" i="2"/>
  <c r="G24" i="2"/>
  <c r="G25" i="2"/>
  <c r="G27" i="2"/>
  <c r="G28" i="2"/>
  <c r="G29" i="2"/>
  <c r="G30" i="2"/>
  <c r="G31" i="2"/>
  <c r="G33" i="2"/>
  <c r="G34" i="2"/>
  <c r="G15" i="2"/>
  <c r="P11" i="2" l="1"/>
  <c r="G11" i="2"/>
  <c r="G10" i="2" s="1"/>
  <c r="M11" i="2"/>
  <c r="M10" i="2" s="1"/>
  <c r="J10" i="2"/>
  <c r="S10" i="2"/>
  <c r="P10" i="2"/>
  <c r="V11" i="2"/>
  <c r="V10" i="2" s="1"/>
  <c r="E10" i="2"/>
  <c r="E35" i="2"/>
  <c r="V35" i="2"/>
  <c r="S35" i="2"/>
  <c r="P35" i="2"/>
  <c r="J35" i="2"/>
  <c r="G37" i="2"/>
  <c r="G36" i="2" s="1"/>
  <c r="G52" i="2"/>
  <c r="G51" i="2" s="1"/>
  <c r="G50" i="2" s="1"/>
  <c r="G35" i="2" l="1"/>
  <c r="O54" i="2" l="1"/>
  <c r="O9" i="2" s="1"/>
  <c r="L55" i="2"/>
  <c r="L54" i="2" s="1"/>
  <c r="L9" i="2" s="1"/>
  <c r="I55" i="2"/>
  <c r="I54" i="2" s="1"/>
  <c r="I9" i="2" s="1"/>
  <c r="F55" i="2"/>
  <c r="F54" i="2" s="1"/>
  <c r="F9" i="2" s="1"/>
  <c r="U54" i="2"/>
  <c r="U9" i="2" s="1"/>
  <c r="R54" i="2"/>
  <c r="R9" i="2" s="1"/>
  <c r="T54" i="2"/>
  <c r="T9" i="2" s="1"/>
  <c r="Q54" i="2"/>
  <c r="Q9" i="2" s="1"/>
  <c r="N54" i="2" l="1"/>
  <c r="N9" i="2" s="1"/>
  <c r="K54" i="2"/>
  <c r="K9" i="2" s="1"/>
  <c r="H54" i="2"/>
  <c r="H9" i="2" s="1"/>
  <c r="E54" i="2"/>
  <c r="G54" i="2" s="1"/>
  <c r="G9" i="2" s="1"/>
  <c r="V56" i="2"/>
  <c r="V55" i="2"/>
  <c r="V54" i="2"/>
  <c r="V9" i="2" s="1"/>
  <c r="S56" i="2"/>
  <c r="S55" i="2"/>
  <c r="S54" i="2"/>
  <c r="S9" i="2" s="1"/>
  <c r="P56" i="2"/>
  <c r="P55" i="2"/>
  <c r="M56" i="2"/>
  <c r="M55" i="2"/>
  <c r="J56" i="2"/>
  <c r="J55" i="2"/>
  <c r="G56" i="2"/>
  <c r="G55" i="2"/>
  <c r="J54" i="2" l="1"/>
  <c r="J9" i="2" s="1"/>
  <c r="M54" i="2"/>
  <c r="M9" i="2" s="1"/>
  <c r="P54" i="2"/>
  <c r="P9" i="2" s="1"/>
  <c r="E50" i="2"/>
  <c r="E9" i="2" s="1"/>
</calcChain>
</file>

<file path=xl/sharedStrings.xml><?xml version="1.0" encoding="utf-8"?>
<sst xmlns="http://schemas.openxmlformats.org/spreadsheetml/2006/main" count="204" uniqueCount="110">
  <si>
    <t>Подпрограмма "Дорожное хозяйство"</t>
  </si>
  <si>
    <t>Подпрограмма "Ресурсное обеспечение в сфере образования, науки и молодежной политики"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</si>
  <si>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</si>
  <si>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</si>
  <si>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</si>
  <si>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</si>
  <si>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</si>
  <si>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Кондинский район</t>
  </si>
  <si>
    <t>2021 год</t>
  </si>
  <si>
    <t>Государственная программа автономного округа «Развитие образования»</t>
  </si>
  <si>
    <t>г. Когалым</t>
  </si>
  <si>
    <t>Березовский район</t>
  </si>
  <si>
    <t>Октябрьский район</t>
  </si>
  <si>
    <t>г. Пыть-Ях</t>
  </si>
  <si>
    <t>Утвержденный план</t>
  </si>
  <si>
    <t>Государственная программа "Современная транспортная система"</t>
  </si>
  <si>
    <t>г. Нефтеюганск</t>
  </si>
  <si>
    <t>Сургутский район</t>
  </si>
  <si>
    <t>2022 год</t>
  </si>
  <si>
    <t>Нефтеюганский район</t>
  </si>
  <si>
    <t>Ханты-Мансийский район</t>
  </si>
  <si>
    <t>г. Югорск</t>
  </si>
  <si>
    <t>бюджет автономного округа</t>
  </si>
  <si>
    <t>федеральный бюджет</t>
  </si>
  <si>
    <t>Департамент строительства Ханты-Мансийского автономного округа – Югры, всего</t>
  </si>
  <si>
    <t>Государственная программа автономного округа «Современное здравоохранение»</t>
  </si>
  <si>
    <t>Подпрограмма «Территориальное планирование учреждений здравоохранения Ханты-Мансийского автономного округа – Югры»</t>
  </si>
  <si>
    <t>Государственная программа "Безопасность жизнедеятельности"</t>
  </si>
  <si>
    <t>Подпрограмма "Укрепление пожарной безопасности в Ханты-Мансийском автономном округе – Югре"</t>
  </si>
  <si>
    <t>Департамент дорожного хозяйства и транспорта Ханты-Мансийского автономного округа – Югры, всего</t>
  </si>
  <si>
    <t>Советский район</t>
  </si>
  <si>
    <t>Многофункциональный вокзал на ст. Приобье Октябрьского района. Крытый надземный переход (ПИР)</t>
  </si>
  <si>
    <t>Пожарное депо на 2 автомашины в п. Усть-Юган</t>
  </si>
  <si>
    <t>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t>
  </si>
  <si>
    <t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колледж». Общежитие на 100 мест</t>
  </si>
  <si>
    <t>Строительство Окружного сборного пункта</t>
  </si>
  <si>
    <t>Реконструкция и расширение здания Югорского политехнического колледжа</t>
  </si>
  <si>
    <t>Стационар с прачечной</t>
  </si>
  <si>
    <t>г. Урай</t>
  </si>
  <si>
    <t>БУ "Октябрьская районная больница" Поликлиника филиал в п.Приобье</t>
  </si>
  <si>
    <t>Реконструкция больничного комплекса на 235 коек и 665 посещений в смену в г. Советский Советского района. Первый и четвертый этапы строительства.</t>
  </si>
  <si>
    <t>2023 год</t>
  </si>
  <si>
    <t>БУ «Центр общей врачебной практики» Поликлиника  п.Мулымья</t>
  </si>
  <si>
    <t>БУ "Югорская городская больница" Терапевтическое отделение поликлиники</t>
  </si>
  <si>
    <t>БУ "Березовская районная больница" Поликлиника</t>
  </si>
  <si>
    <t>БУ "Федоровская городская больница" Поликлиника</t>
  </si>
  <si>
    <t>БУ "Нефтеюганская районная больница" Поликлиника</t>
  </si>
  <si>
    <t>БУ «Ханты-Мансийская районная больница» Фельдшерско-акушерский пункт в деревне Белогорье</t>
  </si>
  <si>
    <t>БУ «Ханты-Мансийская районная больница» Фельдшерско-акушерский пункт в деревне Ягурьях</t>
  </si>
  <si>
    <t>БУ «Ханты-Мансийская районная больница» Фельдшерско-акушерский пункт в деревне Согом</t>
  </si>
  <si>
    <t>БУ «Лангепасская городская больница» (врачебная амбулатория с. Локосово)</t>
  </si>
  <si>
    <t>БУ «Федоровская городская больница» Филиал в деревне Русскинской</t>
  </si>
  <si>
    <t>БУ "Лянторская городская больница "Центр здоровья"</t>
  </si>
  <si>
    <t>БУ «Октябрьская районная больница» Филиал врачебная амбулатория в п.Сергино</t>
  </si>
  <si>
    <t>БУ «Октябрьская районная больница» участковая больница (амбулатория) филиал в с.М-Атлым</t>
  </si>
  <si>
    <t>БУ "Кондинская районная больница" Врачебная амбулатория в с.Болчары</t>
  </si>
  <si>
    <t>БУ "Кондинская районная больница" Врачебная амбулатория в с.Леуши</t>
  </si>
  <si>
    <t>БУ "Березовская районная больница" Врачебнаяя амбулатория п.Сосьва</t>
  </si>
  <si>
    <t>Комплекс зданий и сооружений пожарного депо в пгт. Пойковский</t>
  </si>
  <si>
    <t>Реконструкция и расширение здания Лангепасского профессионального колледжа</t>
  </si>
  <si>
    <t xml:space="preserve">г. Лангепас </t>
  </si>
  <si>
    <t>Государственная программа автономного округа "Социальное и демографическое развитие"</t>
  </si>
  <si>
    <t xml:space="preserve">Реконструкция комплексного центра социального обслуживания населения в г. Мегионе </t>
  </si>
  <si>
    <t xml:space="preserve">Инженерное обеспечение «Ландшафтного зоопарка в д. Шапша», «Дома-интерната для престарелых и инвалидов на 50 мест в д. Шапша» </t>
  </si>
  <si>
    <t>г. Мегион</t>
  </si>
  <si>
    <t>г. Ханты-Мансийск</t>
  </si>
  <si>
    <t>Подпрограмма "Повышение эффективности и качества оказания социальных услуг в сфере социального обслуживания"</t>
  </si>
  <si>
    <t>Механизм реализации</t>
  </si>
  <si>
    <t>Прямые инвестиции</t>
  </si>
  <si>
    <t>г. Сургут</t>
  </si>
  <si>
    <t>Бюро судебно-медицинской экспертизы» совместно с патологоанатомическим отделением бюджетного учреждения Ханты-Мансийского автономного округа – Югры «Сургутская окружная клиническая больница» в г. Сургуте</t>
  </si>
  <si>
    <t>Станция скорой медицинской помощи г. Сургут</t>
  </si>
  <si>
    <t>Станция переливания крови в г. Сургуте</t>
  </si>
  <si>
    <t>Строительство автомобильной дороги г. Урай - п. Половинка</t>
  </si>
  <si>
    <t>Ответственным исполнителем ГП предлагается увеличение средств с целью исполнения обязательств по финансированию объекта в рамках заключенного контракта.</t>
  </si>
  <si>
    <t>Строительство автомобильной дороги г. Тюмень - п. Нижняя Тавда - пгт. Междуреченский - г. Урай - г. Нягань - пгт. Приобье на участке г. Тюмень - п. Нижняя Тавда - пгт. Междуреченский. II очередь: VIII пусковой комплекс Куминский - Тынкуль</t>
  </si>
  <si>
    <t>Ответственным исполнителем ГП предлагается увеличение средств для исполнения обязательств по переходящему контракту на осуществление мероприятий по искусственному воспроизводству водных биологических ресурсов в водных объектах рыбохозяйственного значения в целях компенсации ущерба водным биоресурсам и среде их обитания при реализации объекта, а также оплаты прочих затрат.</t>
  </si>
  <si>
    <t>Автомобильная дорога пгт. Куминский - граница Ханты-Мансийского автономного округа - Югры и Свердловской области (ОИ)</t>
  </si>
  <si>
    <t>Обоснование инвестиций</t>
  </si>
  <si>
    <t>Автомобильная дорога Сургут - Нижневартовск, км 12 - км 34. Реконструкция участка км 18 - км 34</t>
  </si>
  <si>
    <t>Ответственным исполнителем ГП предлагается увеличение средств для обеспечения организации закупки и заключения контракта на разработку ПСД в соответствии с расчетом стоимости затрат.</t>
  </si>
  <si>
    <t>Реконструкция автомобильной дороги Сургут - Лянтор, км 21 - км 33</t>
  </si>
  <si>
    <t>Ответственным исполнителем ГП предлагается перераспределение средств для обеспечения завершения строительства объектов в рамках заключенных контрактов.</t>
  </si>
  <si>
    <t>Мостовой переход через реку Обь в районе г. Сургут</t>
  </si>
  <si>
    <t>Автомобильная дорога г. Сургут-г. Лянтор. Реконструкция участка км 31 + 800 - км 42 + 320</t>
  </si>
  <si>
    <t>Автомобильная дорога г. Сургут - г. Лянтор. Реконструкция участка км 64 + 500 - км 72 + 200</t>
  </si>
  <si>
    <t>Реконструкция автомобильной дороги г. Югорск - пгт. Таежный</t>
  </si>
  <si>
    <t>Нижневартовский район</t>
  </si>
  <si>
    <t>Реконструкция автомобильной дороги г. Сургут - г. Нижневартовск, км 198 - км 212</t>
  </si>
  <si>
    <t xml:space="preserve"> 
Автомобильная дорога Обход (объездная дорога) г. Радужный. Реконструкция мостового перехода через реку Нарым-Еган на км 18 + 854</t>
  </si>
  <si>
    <t>Автомобильная дорога Сургут - Нижневартовск. Реконструкция мостового перехода через реку Ватинский Еган на км 142 + 973</t>
  </si>
  <si>
    <t>Автомобильная дорога г. Сургут - г. Нижневартовск. Реконструкция участка км 181 - км 193</t>
  </si>
  <si>
    <t>Транспортная развязка в 2-х уровнях на пересечении автомобильных дорог г. Нижневартовск - г. Радужный и Восточного объезда г. Нижневартовска</t>
  </si>
  <si>
    <t>Автомобильная дорога г. Лангепас - г. Покачи. Реконструкция мостового перехода через Ручей на км 49 + 584</t>
  </si>
  <si>
    <t>Автомобильная дорога Сургут - Нижневартовск. Реконструкция мостового перехода через реку Рязанка на км 217 + 880</t>
  </si>
  <si>
    <t>Автомобильная дорога Сургут - Нижневартовск. Реконструкция мостового перехода через Ручей на км 175 + 071</t>
  </si>
  <si>
    <t>Автомобильная дорога Нефтеюганск - левый берег р. Обь. Реконструкция мостового перехода через протоку Чеускино на км 5 + 367</t>
  </si>
  <si>
    <t>Автомобильная дорога Подъезд к п. Сингапай. Реконструкция мостового перехода через протоку Чеускино на км 3 + 847</t>
  </si>
  <si>
    <t>Ответственным исполнителем ГП предлагается перераспределение средств на финансирование других капитальных вложений.</t>
  </si>
  <si>
    <t>Перераспределение расходов  с Депздрава Югры в 2021 году в целях выполнения условий соглашения о предоставлении субсидии из федерального бюджета для осуществления строительства объектов здравоохранения в рамках региональной программы «Модернизация первичного звена здравоохранения».</t>
  </si>
  <si>
    <t xml:space="preserve">Увеличение бюджетных ассигнований на проектирование и строительство объекта "Корпус на 400 мест для Ханты-Мансийского технолого-педагогического колледжа"  в соответствии с поручением Губернатора автономного округа от 15.10.2020 утвержден план мероприятий («дорожная карта») по капитальному ремонту, материально-техническому оснащению помещений Центра управления регионом Ханты-Мансийского автономного округа – Югры и созданию в Ханты-Мансийске нового здания технолого-педагогического колледжа. </t>
  </si>
  <si>
    <t>Государственная программа "Развитие физической культуры и спорта"</t>
  </si>
  <si>
    <t>Подпрограмма "Развитие спорта высших достижений и системы подготовки спортивного резерва"</t>
  </si>
  <si>
    <t>Региональный центр спортивной подготовки в городе Когалыме</t>
  </si>
  <si>
    <t>Увеличение бюджетных ассигнований на проектирование и строительство объектов в соответствии с распоряжением Губернатора автономного округа №364-рг от 22.12.2020 г. «О дополнительных мерах по созданию отдельных объектов капитального строительства в Ханты-Мансийском автономном округе – Югре, инансированию мероприятий по реализации региональной промышленной политики».</t>
  </si>
  <si>
    <t>Ответственным исполнителем ГП предлагается увеличение средств на строительство нового объекта.</t>
  </si>
  <si>
    <t>БУ "Федоровская городская больница" Поликлиника (строительство)</t>
  </si>
  <si>
    <t>Корпус для Ханты-Мансийского технолого-педагогического колледжа</t>
  </si>
  <si>
    <t>Уточнение перечня реализуемых объектов государственной собственности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</si>
  <si>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Приложение 18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</si>
</sst>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</cellStyleXfs>
  <cellXfs count="90">
    <xf numFmtId="0" fontId="0" fillId="0" borderId="0" xfId="0"/>
    <xf numFmtId="0" fontId="5" fillId="2" borderId="0" xfId="2" applyFont="1" applyFill="1" applyAlignment="1" applyProtection="1">
      <alignment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167" fontId="10" fillId="2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  <protection hidden="1"/>
    </xf>
    <xf numFmtId="0" fontId="5" fillId="2" borderId="0" xfId="1" applyFont="1" applyFill="1" applyAlignment="1">
      <alignment vertical="center" wrapText="1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vertical="center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 applyAlignment="1">
      <alignment vertical="center" wrapText="1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7" fillId="2" borderId="0" xfId="1" applyNumberFormat="1" applyFont="1" applyFill="1" applyBorder="1" applyAlignment="1" applyProtection="1">
      <alignment vertical="center" wrapText="1"/>
      <protection hidden="1"/>
    </xf>
    <xf numFmtId="0" fontId="7" fillId="2" borderId="1" xfId="1" applyFont="1" applyFill="1" applyBorder="1" applyAlignment="1">
      <alignment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Alignment="1">
      <alignment vertical="center" wrapText="1"/>
    </xf>
    <xf numFmtId="0" fontId="3" fillId="2" borderId="0" xfId="1" applyNumberFormat="1" applyFont="1" applyFill="1" applyAlignment="1" applyProtection="1">
      <alignment vertical="center"/>
      <protection hidden="1"/>
    </xf>
    <xf numFmtId="0" fontId="3" fillId="2" borderId="1" xfId="1" applyFont="1" applyFill="1" applyBorder="1" applyAlignment="1">
      <alignment vertical="center" wrapText="1"/>
    </xf>
    <xf numFmtId="0" fontId="10" fillId="2" borderId="0" xfId="1" applyNumberFormat="1" applyFont="1" applyFill="1" applyAlignment="1" applyProtection="1">
      <alignment vertical="center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164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1" xfId="1" applyFont="1" applyFill="1" applyBorder="1" applyAlignment="1">
      <alignment vertical="center" wrapText="1"/>
    </xf>
    <xf numFmtId="0" fontId="10" fillId="2" borderId="0" xfId="1" applyFont="1" applyFill="1" applyAlignment="1">
      <alignment vertical="center"/>
    </xf>
    <xf numFmtId="164" fontId="10" fillId="2" borderId="5" xfId="1" applyNumberFormat="1" applyFont="1" applyFill="1" applyBorder="1" applyAlignment="1" applyProtection="1">
      <alignment vertical="center" wrapText="1"/>
      <protection hidden="1"/>
    </xf>
    <xf numFmtId="164" fontId="3" fillId="2" borderId="5" xfId="1" applyNumberFormat="1" applyFont="1" applyFill="1" applyBorder="1" applyAlignment="1" applyProtection="1">
      <alignment vertical="center" wrapText="1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165" fontId="10" fillId="2" borderId="1" xfId="3" applyNumberFormat="1" applyFont="1" applyFill="1" applyBorder="1" applyAlignment="1" applyProtection="1">
      <alignment horizontal="left" vertical="center" wrapText="1"/>
      <protection hidden="1"/>
    </xf>
    <xf numFmtId="0" fontId="5" fillId="2" borderId="1" xfId="1" applyFont="1" applyFill="1" applyBorder="1" applyAlignment="1">
      <alignment vertical="center" wrapText="1"/>
    </xf>
    <xf numFmtId="167" fontId="3" fillId="2" borderId="1" xfId="1" applyNumberFormat="1" applyFont="1" applyFill="1" applyBorder="1" applyAlignment="1" applyProtection="1">
      <alignment vertical="center" wrapText="1"/>
      <protection hidden="1"/>
    </xf>
    <xf numFmtId="0" fontId="5" fillId="2" borderId="0" xfId="1" applyFont="1" applyFill="1" applyAlignment="1">
      <alignment horizontal="left" vertical="center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3" applyNumberFormat="1" applyFont="1" applyFill="1" applyBorder="1" applyAlignment="1" applyProtection="1">
      <alignment vertical="center" wrapText="1"/>
      <protection hidden="1"/>
    </xf>
    <xf numFmtId="167" fontId="3" fillId="2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164" fontId="3" fillId="0" borderId="5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5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6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3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/>
      <protection hidden="1"/>
    </xf>
    <xf numFmtId="0" fontId="3" fillId="2" borderId="3" xfId="2" applyNumberFormat="1" applyFont="1" applyFill="1" applyBorder="1" applyAlignment="1" applyProtection="1">
      <alignment horizontal="center" vertical="center"/>
      <protection hidden="1"/>
    </xf>
    <xf numFmtId="0" fontId="3" fillId="2" borderId="4" xfId="2" applyNumberFormat="1" applyFont="1" applyFill="1" applyBorder="1" applyAlignment="1" applyProtection="1">
      <alignment horizontal="center" vertical="center"/>
      <protection hidden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164" fontId="3" fillId="0" borderId="5" xfId="3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3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3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Z78"/>
  <sheetViews>
    <sheetView tabSelected="1" zoomScale="70" zoomScaleNormal="70" workbookViewId="0">
      <pane xSplit="3" ySplit="8" topLeftCell="O9" activePane="bottomRight" state="frozen"/>
      <selection pane="topRight" activeCell="D1" sqref="D1"/>
      <selection pane="bottomLeft" activeCell="A8" sqref="A8"/>
      <selection pane="bottomRight" activeCell="W2" sqref="W2"/>
    </sheetView>
  </sheetViews>
  <sheetFormatPr defaultColWidth="9.140625" defaultRowHeight="15.75" x14ac:dyDescent="0.25"/>
  <cols>
    <col min="1" max="1" width="3.42578125" style="6" bestFit="1" customWidth="1"/>
    <col min="2" max="2" width="18.5703125" style="6" customWidth="1"/>
    <col min="3" max="3" width="49.85546875" style="41" customWidth="1"/>
    <col min="4" max="4" width="19.7109375" style="9" customWidth="1"/>
    <col min="5" max="22" width="16.28515625" style="6" customWidth="1"/>
    <col min="23" max="23" width="63.7109375" style="15" customWidth="1"/>
    <col min="24" max="24" width="2.42578125" style="6" customWidth="1"/>
    <col min="25" max="25" width="9.140625" style="6" customWidth="1"/>
    <col min="26" max="26" width="13.85546875" style="6" bestFit="1" customWidth="1"/>
    <col min="27" max="242" width="9.140625" style="6" customWidth="1"/>
    <col min="243" max="16384" width="9.140625" style="6"/>
  </cols>
  <sheetData>
    <row r="1" spans="1:26" x14ac:dyDescent="0.25">
      <c r="B1" s="7"/>
      <c r="C1" s="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0" t="s">
        <v>109</v>
      </c>
    </row>
    <row r="2" spans="1:26" ht="16.5" customHeight="1" x14ac:dyDescent="0.25">
      <c r="B2" s="7"/>
      <c r="C2" s="1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2"/>
    </row>
    <row r="3" spans="1:26" ht="16.5" customHeight="1" x14ac:dyDescent="0.25">
      <c r="B3" s="79" t="s">
        <v>108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</row>
    <row r="4" spans="1:26" ht="31.5" customHeight="1" x14ac:dyDescent="0.25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</row>
    <row r="5" spans="1:26" ht="16.5" customHeight="1" x14ac:dyDescent="0.25">
      <c r="B5" s="7"/>
      <c r="C5" s="1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2"/>
    </row>
    <row r="6" spans="1:26" s="13" customFormat="1" x14ac:dyDescent="0.25">
      <c r="B6" s="80" t="s">
        <v>3</v>
      </c>
      <c r="C6" s="80"/>
      <c r="D6" s="84" t="s">
        <v>67</v>
      </c>
      <c r="E6" s="81" t="s">
        <v>8</v>
      </c>
      <c r="F6" s="82"/>
      <c r="G6" s="82"/>
      <c r="H6" s="82"/>
      <c r="I6" s="82"/>
      <c r="J6" s="83"/>
      <c r="K6" s="81" t="s">
        <v>18</v>
      </c>
      <c r="L6" s="82"/>
      <c r="M6" s="82"/>
      <c r="N6" s="82"/>
      <c r="O6" s="82"/>
      <c r="P6" s="83"/>
      <c r="Q6" s="81" t="s">
        <v>41</v>
      </c>
      <c r="R6" s="82"/>
      <c r="S6" s="82"/>
      <c r="T6" s="82"/>
      <c r="U6" s="82"/>
      <c r="V6" s="83"/>
      <c r="W6" s="14" t="s">
        <v>2</v>
      </c>
    </row>
    <row r="7" spans="1:26" s="15" customFormat="1" ht="31.5" customHeight="1" x14ac:dyDescent="0.25">
      <c r="B7" s="80"/>
      <c r="C7" s="80"/>
      <c r="D7" s="70"/>
      <c r="E7" s="76" t="s">
        <v>22</v>
      </c>
      <c r="F7" s="77"/>
      <c r="G7" s="78"/>
      <c r="H7" s="76" t="s">
        <v>23</v>
      </c>
      <c r="I7" s="77"/>
      <c r="J7" s="78"/>
      <c r="K7" s="76" t="s">
        <v>22</v>
      </c>
      <c r="L7" s="77"/>
      <c r="M7" s="78"/>
      <c r="N7" s="76" t="s">
        <v>23</v>
      </c>
      <c r="O7" s="77"/>
      <c r="P7" s="78"/>
      <c r="Q7" s="76" t="s">
        <v>22</v>
      </c>
      <c r="R7" s="77"/>
      <c r="S7" s="78"/>
      <c r="T7" s="76" t="s">
        <v>23</v>
      </c>
      <c r="U7" s="77"/>
      <c r="V7" s="78"/>
      <c r="W7" s="14"/>
    </row>
    <row r="8" spans="1:26" s="15" customFormat="1" ht="31.5" x14ac:dyDescent="0.25">
      <c r="A8" s="16"/>
      <c r="B8" s="80"/>
      <c r="C8" s="80"/>
      <c r="D8" s="85"/>
      <c r="E8" s="45" t="s">
        <v>14</v>
      </c>
      <c r="F8" s="45" t="s">
        <v>4</v>
      </c>
      <c r="G8" s="45" t="s">
        <v>6</v>
      </c>
      <c r="H8" s="45" t="s">
        <v>14</v>
      </c>
      <c r="I8" s="45" t="s">
        <v>4</v>
      </c>
      <c r="J8" s="45" t="s">
        <v>6</v>
      </c>
      <c r="K8" s="45" t="s">
        <v>14</v>
      </c>
      <c r="L8" s="45" t="s">
        <v>4</v>
      </c>
      <c r="M8" s="45" t="s">
        <v>6</v>
      </c>
      <c r="N8" s="45" t="s">
        <v>14</v>
      </c>
      <c r="O8" s="45" t="s">
        <v>4</v>
      </c>
      <c r="P8" s="45" t="s">
        <v>6</v>
      </c>
      <c r="Q8" s="45" t="s">
        <v>14</v>
      </c>
      <c r="R8" s="45" t="s">
        <v>4</v>
      </c>
      <c r="S8" s="45" t="s">
        <v>6</v>
      </c>
      <c r="T8" s="45" t="s">
        <v>14</v>
      </c>
      <c r="U8" s="45" t="s">
        <v>4</v>
      </c>
      <c r="V8" s="45" t="s">
        <v>6</v>
      </c>
      <c r="W8" s="45" t="s">
        <v>5</v>
      </c>
    </row>
    <row r="9" spans="1:26" s="20" customFormat="1" ht="39" customHeight="1" x14ac:dyDescent="0.25">
      <c r="A9" s="17"/>
      <c r="B9" s="89" t="s">
        <v>24</v>
      </c>
      <c r="C9" s="89"/>
      <c r="D9" s="18"/>
      <c r="E9" s="2">
        <f t="shared" ref="E9:V9" si="0">E10+E35+E43+E50+E54+E47</f>
        <v>1366856.2</v>
      </c>
      <c r="F9" s="2">
        <f t="shared" si="0"/>
        <v>474233.7</v>
      </c>
      <c r="G9" s="2">
        <f t="shared" si="0"/>
        <v>1841089.9000000001</v>
      </c>
      <c r="H9" s="2">
        <f t="shared" si="0"/>
        <v>28494.800000000003</v>
      </c>
      <c r="I9" s="2">
        <f t="shared" si="0"/>
        <v>96266.4</v>
      </c>
      <c r="J9" s="2">
        <f t="shared" si="0"/>
        <v>124761.20000000001</v>
      </c>
      <c r="K9" s="2">
        <f t="shared" si="0"/>
        <v>1580333.4</v>
      </c>
      <c r="L9" s="2">
        <f t="shared" si="0"/>
        <v>2836457.3</v>
      </c>
      <c r="M9" s="2">
        <f t="shared" si="0"/>
        <v>4416790.7</v>
      </c>
      <c r="N9" s="2">
        <f t="shared" si="0"/>
        <v>216391.30000000002</v>
      </c>
      <c r="O9" s="2">
        <f t="shared" si="0"/>
        <v>156721.59999999998</v>
      </c>
      <c r="P9" s="2">
        <f t="shared" si="0"/>
        <v>373112.9</v>
      </c>
      <c r="Q9" s="2">
        <f t="shared" si="0"/>
        <v>1265137</v>
      </c>
      <c r="R9" s="2">
        <f t="shared" si="0"/>
        <v>1624321.1999999997</v>
      </c>
      <c r="S9" s="2">
        <f t="shared" si="0"/>
        <v>2889458.2</v>
      </c>
      <c r="T9" s="2">
        <f t="shared" si="0"/>
        <v>361040.4</v>
      </c>
      <c r="U9" s="2">
        <f t="shared" si="0"/>
        <v>0</v>
      </c>
      <c r="V9" s="2">
        <f t="shared" si="0"/>
        <v>361040.4</v>
      </c>
      <c r="W9" s="19"/>
    </row>
    <row r="10" spans="1:26" s="13" customFormat="1" ht="33" customHeight="1" x14ac:dyDescent="0.25">
      <c r="A10" s="21"/>
      <c r="B10" s="66" t="s">
        <v>25</v>
      </c>
      <c r="C10" s="66"/>
      <c r="D10" s="22"/>
      <c r="E10" s="3">
        <f>E11</f>
        <v>479505.2</v>
      </c>
      <c r="F10" s="3">
        <f t="shared" ref="F10:V10" si="1">F11</f>
        <v>204186.5</v>
      </c>
      <c r="G10" s="3">
        <f t="shared" si="1"/>
        <v>683691.70000000007</v>
      </c>
      <c r="H10" s="3">
        <f t="shared" si="1"/>
        <v>28494.800000000003</v>
      </c>
      <c r="I10" s="3">
        <f t="shared" si="1"/>
        <v>96266.4</v>
      </c>
      <c r="J10" s="3">
        <f t="shared" si="1"/>
        <v>124761.20000000001</v>
      </c>
      <c r="K10" s="3">
        <f t="shared" si="1"/>
        <v>945568.7</v>
      </c>
      <c r="L10" s="3">
        <f t="shared" si="1"/>
        <v>1453479.8</v>
      </c>
      <c r="M10" s="3">
        <f t="shared" si="1"/>
        <v>2399048.5000000005</v>
      </c>
      <c r="N10" s="3">
        <f t="shared" si="1"/>
        <v>216391.30000000002</v>
      </c>
      <c r="O10" s="3">
        <f t="shared" si="1"/>
        <v>156721.59999999998</v>
      </c>
      <c r="P10" s="3">
        <f t="shared" si="1"/>
        <v>373112.9</v>
      </c>
      <c r="Q10" s="3">
        <f t="shared" si="1"/>
        <v>1265137</v>
      </c>
      <c r="R10" s="3">
        <f t="shared" si="1"/>
        <v>1091951.3999999999</v>
      </c>
      <c r="S10" s="3">
        <f t="shared" si="1"/>
        <v>2357088.4000000004</v>
      </c>
      <c r="T10" s="3">
        <f t="shared" si="1"/>
        <v>361040.4</v>
      </c>
      <c r="U10" s="3">
        <f t="shared" si="1"/>
        <v>0</v>
      </c>
      <c r="V10" s="3">
        <f t="shared" si="1"/>
        <v>361040.4</v>
      </c>
      <c r="W10" s="22"/>
    </row>
    <row r="11" spans="1:26" s="13" customFormat="1" ht="33" customHeight="1" x14ac:dyDescent="0.25">
      <c r="A11" s="21"/>
      <c r="B11" s="67" t="s">
        <v>26</v>
      </c>
      <c r="C11" s="67"/>
      <c r="D11" s="22"/>
      <c r="E11" s="4">
        <f>E15+E16+E17+E18+E19+E20+E21+E22+E23+E24+E25+E27+E28+E29+E30+E31+E32+E33+E34+E12+E13+E14+E26</f>
        <v>479505.2</v>
      </c>
      <c r="F11" s="4">
        <f t="shared" ref="F11:S11" si="2">F15+F16+F17+F18+F19+F20+F21+F22+F23+F24+F25+F27+F28+F29+F30+F31+F32+F33+F34+F12+F13+F14+F26</f>
        <v>204186.5</v>
      </c>
      <c r="G11" s="4">
        <f t="shared" si="2"/>
        <v>683691.70000000007</v>
      </c>
      <c r="H11" s="4">
        <f t="shared" si="2"/>
        <v>28494.800000000003</v>
      </c>
      <c r="I11" s="4">
        <f t="shared" si="2"/>
        <v>96266.4</v>
      </c>
      <c r="J11" s="4">
        <f t="shared" si="2"/>
        <v>124761.20000000001</v>
      </c>
      <c r="K11" s="4">
        <f t="shared" si="2"/>
        <v>945568.7</v>
      </c>
      <c r="L11" s="4">
        <f t="shared" si="2"/>
        <v>1453479.8</v>
      </c>
      <c r="M11" s="4">
        <f t="shared" si="2"/>
        <v>2399048.5000000005</v>
      </c>
      <c r="N11" s="4">
        <f t="shared" si="2"/>
        <v>216391.30000000002</v>
      </c>
      <c r="O11" s="4">
        <f t="shared" si="2"/>
        <v>156721.59999999998</v>
      </c>
      <c r="P11" s="4">
        <f t="shared" si="2"/>
        <v>373112.9</v>
      </c>
      <c r="Q11" s="4">
        <f t="shared" si="2"/>
        <v>1265137</v>
      </c>
      <c r="R11" s="4">
        <f t="shared" si="2"/>
        <v>1091951.3999999999</v>
      </c>
      <c r="S11" s="4">
        <f t="shared" si="2"/>
        <v>2357088.4000000004</v>
      </c>
      <c r="T11" s="4">
        <f>T15+T16+T17+T18+T19+T20+T21+T22+T23+T24+T25+T27+T28+T29+T30+T31+T32+T33+T34+T12+T13+T14</f>
        <v>361040.4</v>
      </c>
      <c r="U11" s="4">
        <f>U15+U16+U17+U18+U19+U20+U21+U22+U23+U24+U25+U27+U28+U29+U30+U31+U32+U33+U34+U12+U13+U14</f>
        <v>0</v>
      </c>
      <c r="V11" s="4">
        <f>V15+V16+V17+V18+V19+V20+V21+V22+V23+V24+V25+V27+V28+V29+V30+V31+V32+V33+V34+V12+V13+V14</f>
        <v>361040.4</v>
      </c>
      <c r="W11" s="22"/>
    </row>
    <row r="12" spans="1:26" s="57" customFormat="1" ht="94.5" x14ac:dyDescent="0.25">
      <c r="A12" s="55"/>
      <c r="B12" s="63" t="s">
        <v>69</v>
      </c>
      <c r="C12" s="54" t="s">
        <v>70</v>
      </c>
      <c r="D12" s="47" t="s">
        <v>68</v>
      </c>
      <c r="E12" s="48"/>
      <c r="F12" s="48">
        <v>21852.799999999999</v>
      </c>
      <c r="G12" s="48">
        <f t="shared" ref="G12:G14" si="3">E12+F12</f>
        <v>21852.799999999999</v>
      </c>
      <c r="H12" s="48"/>
      <c r="I12" s="48"/>
      <c r="J12" s="48">
        <f t="shared" ref="J12:J14" si="4">H12+I12</f>
        <v>0</v>
      </c>
      <c r="K12" s="48"/>
      <c r="L12" s="48">
        <v>568551.4</v>
      </c>
      <c r="M12" s="48">
        <f t="shared" ref="M12:M14" si="5">K12+L12</f>
        <v>568551.4</v>
      </c>
      <c r="N12" s="48"/>
      <c r="O12" s="48"/>
      <c r="P12" s="48">
        <f t="shared" ref="P12:P14" si="6">N12+O12</f>
        <v>0</v>
      </c>
      <c r="Q12" s="48"/>
      <c r="R12" s="48">
        <v>318737.59999999998</v>
      </c>
      <c r="S12" s="48">
        <f t="shared" ref="S12:S14" si="7">Q12+R12</f>
        <v>318737.59999999998</v>
      </c>
      <c r="T12" s="48"/>
      <c r="U12" s="48"/>
      <c r="V12" s="48">
        <f t="shared" ref="V12:V14" si="8">T12+U12</f>
        <v>0</v>
      </c>
      <c r="W12" s="60" t="s">
        <v>104</v>
      </c>
      <c r="Z12" s="58"/>
    </row>
    <row r="13" spans="1:26" s="57" customFormat="1" ht="33" customHeight="1" x14ac:dyDescent="0.25">
      <c r="A13" s="55"/>
      <c r="B13" s="64"/>
      <c r="C13" s="54" t="s">
        <v>71</v>
      </c>
      <c r="D13" s="47" t="s">
        <v>68</v>
      </c>
      <c r="E13" s="48"/>
      <c r="F13" s="48">
        <v>4900</v>
      </c>
      <c r="G13" s="48">
        <f t="shared" si="3"/>
        <v>4900</v>
      </c>
      <c r="H13" s="48"/>
      <c r="I13" s="48"/>
      <c r="J13" s="48">
        <f t="shared" si="4"/>
        <v>0</v>
      </c>
      <c r="K13" s="48"/>
      <c r="L13" s="48">
        <v>145100</v>
      </c>
      <c r="M13" s="48">
        <f t="shared" si="5"/>
        <v>145100</v>
      </c>
      <c r="N13" s="48"/>
      <c r="O13" s="48"/>
      <c r="P13" s="48">
        <f t="shared" si="6"/>
        <v>0</v>
      </c>
      <c r="Q13" s="48"/>
      <c r="R13" s="48">
        <v>224759.6</v>
      </c>
      <c r="S13" s="48">
        <f t="shared" si="7"/>
        <v>224759.6</v>
      </c>
      <c r="T13" s="48"/>
      <c r="U13" s="48"/>
      <c r="V13" s="48">
        <f t="shared" si="8"/>
        <v>0</v>
      </c>
      <c r="W13" s="61"/>
      <c r="Z13" s="58"/>
    </row>
    <row r="14" spans="1:26" s="57" customFormat="1" ht="33" customHeight="1" x14ac:dyDescent="0.25">
      <c r="A14" s="55"/>
      <c r="B14" s="65"/>
      <c r="C14" s="54" t="s">
        <v>72</v>
      </c>
      <c r="D14" s="47" t="s">
        <v>68</v>
      </c>
      <c r="E14" s="48"/>
      <c r="F14" s="48">
        <v>6700</v>
      </c>
      <c r="G14" s="48">
        <f t="shared" si="3"/>
        <v>6700</v>
      </c>
      <c r="H14" s="48"/>
      <c r="I14" s="48"/>
      <c r="J14" s="48">
        <f t="shared" si="4"/>
        <v>0</v>
      </c>
      <c r="K14" s="48"/>
      <c r="L14" s="48">
        <v>378300</v>
      </c>
      <c r="M14" s="48">
        <f t="shared" si="5"/>
        <v>378300</v>
      </c>
      <c r="N14" s="48"/>
      <c r="O14" s="48"/>
      <c r="P14" s="48">
        <f t="shared" si="6"/>
        <v>0</v>
      </c>
      <c r="Q14" s="48"/>
      <c r="R14" s="48">
        <v>548454.19999999995</v>
      </c>
      <c r="S14" s="48">
        <f t="shared" si="7"/>
        <v>548454.19999999995</v>
      </c>
      <c r="T14" s="48"/>
      <c r="U14" s="48"/>
      <c r="V14" s="48">
        <f t="shared" si="8"/>
        <v>0</v>
      </c>
      <c r="W14" s="62"/>
      <c r="Z14" s="58"/>
    </row>
    <row r="15" spans="1:26" s="27" customFormat="1" ht="31.5" hidden="1" x14ac:dyDescent="0.25">
      <c r="A15" s="23">
        <v>0</v>
      </c>
      <c r="B15" s="24" t="s">
        <v>38</v>
      </c>
      <c r="C15" s="25" t="s">
        <v>37</v>
      </c>
      <c r="D15" s="22" t="s">
        <v>68</v>
      </c>
      <c r="E15" s="5">
        <v>400000</v>
      </c>
      <c r="F15" s="5">
        <v>0</v>
      </c>
      <c r="G15" s="5">
        <f>E15+F15</f>
        <v>400000</v>
      </c>
      <c r="H15" s="5"/>
      <c r="I15" s="5"/>
      <c r="J15" s="5">
        <f>H15+I15</f>
        <v>0</v>
      </c>
      <c r="K15" s="5">
        <v>600000</v>
      </c>
      <c r="L15" s="5"/>
      <c r="M15" s="5">
        <f>K15+L15</f>
        <v>600000</v>
      </c>
      <c r="N15" s="5"/>
      <c r="O15" s="5"/>
      <c r="P15" s="5">
        <f>N15+O15</f>
        <v>0</v>
      </c>
      <c r="Q15" s="5">
        <v>688569.4</v>
      </c>
      <c r="R15" s="5"/>
      <c r="S15" s="5">
        <f>Q15+R15</f>
        <v>688569.4</v>
      </c>
      <c r="T15" s="5"/>
      <c r="U15" s="5"/>
      <c r="V15" s="5">
        <f>T15+U15</f>
        <v>0</v>
      </c>
      <c r="W15" s="26"/>
    </row>
    <row r="16" spans="1:26" s="57" customFormat="1" ht="31.5" x14ac:dyDescent="0.25">
      <c r="A16" s="55"/>
      <c r="B16" s="59" t="s">
        <v>21</v>
      </c>
      <c r="C16" s="54" t="s">
        <v>43</v>
      </c>
      <c r="D16" s="47" t="s">
        <v>68</v>
      </c>
      <c r="E16" s="48">
        <v>7994.2</v>
      </c>
      <c r="F16" s="48">
        <v>200</v>
      </c>
      <c r="G16" s="48">
        <f t="shared" ref="G16:G34" si="9">E16+F16</f>
        <v>8194.2000000000007</v>
      </c>
      <c r="H16" s="48">
        <v>5005.8</v>
      </c>
      <c r="I16" s="48"/>
      <c r="J16" s="48">
        <f t="shared" ref="J16:J34" si="10">H16+I16</f>
        <v>5005.8</v>
      </c>
      <c r="K16" s="48">
        <v>122986.9</v>
      </c>
      <c r="L16" s="48">
        <v>20000</v>
      </c>
      <c r="M16" s="48">
        <f t="shared" ref="M16:M34" si="11">K16+L16</f>
        <v>142986.9</v>
      </c>
      <c r="N16" s="48">
        <v>77013.100000000006</v>
      </c>
      <c r="O16" s="48"/>
      <c r="P16" s="48">
        <f t="shared" ref="P16:P34" si="12">N16+O16</f>
        <v>77013.100000000006</v>
      </c>
      <c r="Q16" s="48">
        <v>23126.5</v>
      </c>
      <c r="R16" s="48"/>
      <c r="S16" s="48">
        <f t="shared" ref="S16:S34" si="13">Q16+R16</f>
        <v>23126.5</v>
      </c>
      <c r="T16" s="48">
        <v>14481.5</v>
      </c>
      <c r="U16" s="48"/>
      <c r="V16" s="48">
        <f t="shared" ref="V16:V34" si="14">T16+U16</f>
        <v>14481.5</v>
      </c>
      <c r="W16" s="68" t="s">
        <v>99</v>
      </c>
      <c r="Z16" s="58"/>
    </row>
    <row r="17" spans="1:26" s="13" customFormat="1" ht="31.5" x14ac:dyDescent="0.25">
      <c r="A17" s="21"/>
      <c r="B17" s="73" t="s">
        <v>11</v>
      </c>
      <c r="C17" s="44" t="s">
        <v>44</v>
      </c>
      <c r="D17" s="22" t="s">
        <v>68</v>
      </c>
      <c r="E17" s="4">
        <v>3689.6</v>
      </c>
      <c r="F17" s="4">
        <v>150</v>
      </c>
      <c r="G17" s="4">
        <f t="shared" si="9"/>
        <v>3839.6</v>
      </c>
      <c r="H17" s="4">
        <v>2310.4</v>
      </c>
      <c r="I17" s="4"/>
      <c r="J17" s="4">
        <f t="shared" si="10"/>
        <v>2310.4</v>
      </c>
      <c r="K17" s="4">
        <v>35026.699999999997</v>
      </c>
      <c r="L17" s="4">
        <v>10000</v>
      </c>
      <c r="M17" s="4">
        <f t="shared" si="11"/>
        <v>45026.7</v>
      </c>
      <c r="N17" s="4">
        <v>21933.3</v>
      </c>
      <c r="O17" s="4"/>
      <c r="P17" s="4">
        <f t="shared" si="12"/>
        <v>21933.3</v>
      </c>
      <c r="Q17" s="4">
        <v>0</v>
      </c>
      <c r="R17" s="4"/>
      <c r="S17" s="4">
        <f t="shared" si="13"/>
        <v>0</v>
      </c>
      <c r="T17" s="4">
        <v>0</v>
      </c>
      <c r="U17" s="4"/>
      <c r="V17" s="4">
        <f t="shared" si="14"/>
        <v>0</v>
      </c>
      <c r="W17" s="69"/>
      <c r="Z17" s="53"/>
    </row>
    <row r="18" spans="1:26" s="13" customFormat="1" ht="31.5" customHeight="1" x14ac:dyDescent="0.25">
      <c r="A18" s="21"/>
      <c r="B18" s="75"/>
      <c r="C18" s="44" t="s">
        <v>57</v>
      </c>
      <c r="D18" s="22" t="s">
        <v>68</v>
      </c>
      <c r="E18" s="4"/>
      <c r="F18" s="4"/>
      <c r="G18" s="4">
        <f t="shared" si="9"/>
        <v>0</v>
      </c>
      <c r="H18" s="4"/>
      <c r="I18" s="4"/>
      <c r="J18" s="4">
        <f t="shared" si="10"/>
        <v>0</v>
      </c>
      <c r="K18" s="4"/>
      <c r="L18" s="4">
        <v>24597.4</v>
      </c>
      <c r="M18" s="4">
        <f t="shared" si="11"/>
        <v>24597.4</v>
      </c>
      <c r="N18" s="4"/>
      <c r="O18" s="4">
        <v>15402.6</v>
      </c>
      <c r="P18" s="4">
        <f t="shared" si="12"/>
        <v>15402.6</v>
      </c>
      <c r="Q18" s="4"/>
      <c r="R18" s="4"/>
      <c r="S18" s="4">
        <f t="shared" si="13"/>
        <v>0</v>
      </c>
      <c r="T18" s="4"/>
      <c r="U18" s="4"/>
      <c r="V18" s="4">
        <f t="shared" si="14"/>
        <v>0</v>
      </c>
      <c r="W18" s="69"/>
      <c r="Z18" s="53"/>
    </row>
    <row r="19" spans="1:26" s="13" customFormat="1" ht="31.5" x14ac:dyDescent="0.25">
      <c r="A19" s="21"/>
      <c r="B19" s="73" t="s">
        <v>7</v>
      </c>
      <c r="C19" s="44" t="s">
        <v>42</v>
      </c>
      <c r="D19" s="22" t="s">
        <v>68</v>
      </c>
      <c r="E19" s="4"/>
      <c r="F19" s="4">
        <f>30746.7+7000</f>
        <v>37746.699999999997</v>
      </c>
      <c r="G19" s="4">
        <f t="shared" si="9"/>
        <v>37746.699999999997</v>
      </c>
      <c r="H19" s="4"/>
      <c r="I19" s="4">
        <v>19253.3</v>
      </c>
      <c r="J19" s="4">
        <f t="shared" si="10"/>
        <v>19253.3</v>
      </c>
      <c r="K19" s="4"/>
      <c r="L19" s="4">
        <v>7000</v>
      </c>
      <c r="M19" s="4">
        <f t="shared" si="11"/>
        <v>7000</v>
      </c>
      <c r="N19" s="4"/>
      <c r="O19" s="4"/>
      <c r="P19" s="4">
        <f t="shared" si="12"/>
        <v>0</v>
      </c>
      <c r="Q19" s="4"/>
      <c r="R19" s="4"/>
      <c r="S19" s="4">
        <f t="shared" si="13"/>
        <v>0</v>
      </c>
      <c r="T19" s="4"/>
      <c r="U19" s="4"/>
      <c r="V19" s="4">
        <f t="shared" si="14"/>
        <v>0</v>
      </c>
      <c r="W19" s="69"/>
      <c r="Z19" s="53"/>
    </row>
    <row r="20" spans="1:26" s="13" customFormat="1" ht="31.5" x14ac:dyDescent="0.25">
      <c r="A20" s="21"/>
      <c r="B20" s="74"/>
      <c r="C20" s="44" t="s">
        <v>55</v>
      </c>
      <c r="D20" s="22" t="s">
        <v>68</v>
      </c>
      <c r="E20" s="4"/>
      <c r="F20" s="4"/>
      <c r="G20" s="4">
        <f t="shared" si="9"/>
        <v>0</v>
      </c>
      <c r="H20" s="4"/>
      <c r="I20" s="4"/>
      <c r="J20" s="4">
        <f t="shared" si="10"/>
        <v>0</v>
      </c>
      <c r="K20" s="4"/>
      <c r="L20" s="4">
        <v>43045.4</v>
      </c>
      <c r="M20" s="4">
        <f t="shared" si="11"/>
        <v>43045.4</v>
      </c>
      <c r="N20" s="4"/>
      <c r="O20" s="4">
        <v>26954.6</v>
      </c>
      <c r="P20" s="4">
        <f t="shared" si="12"/>
        <v>26954.6</v>
      </c>
      <c r="Q20" s="4"/>
      <c r="R20" s="4"/>
      <c r="S20" s="4">
        <f t="shared" si="13"/>
        <v>0</v>
      </c>
      <c r="T20" s="4"/>
      <c r="U20" s="4"/>
      <c r="V20" s="4">
        <f t="shared" si="14"/>
        <v>0</v>
      </c>
      <c r="W20" s="69"/>
      <c r="Z20" s="53"/>
    </row>
    <row r="21" spans="1:26" s="13" customFormat="1" ht="31.5" x14ac:dyDescent="0.25">
      <c r="A21" s="21"/>
      <c r="B21" s="75"/>
      <c r="C21" s="44" t="s">
        <v>56</v>
      </c>
      <c r="D21" s="22" t="s">
        <v>68</v>
      </c>
      <c r="E21" s="4"/>
      <c r="F21" s="4"/>
      <c r="G21" s="4">
        <f t="shared" si="9"/>
        <v>0</v>
      </c>
      <c r="H21" s="4"/>
      <c r="I21" s="4"/>
      <c r="J21" s="4">
        <f t="shared" si="10"/>
        <v>0</v>
      </c>
      <c r="K21" s="4"/>
      <c r="L21" s="4">
        <v>24597.4</v>
      </c>
      <c r="M21" s="4">
        <f t="shared" si="11"/>
        <v>24597.4</v>
      </c>
      <c r="N21" s="4"/>
      <c r="O21" s="4">
        <v>15402.6</v>
      </c>
      <c r="P21" s="4">
        <f t="shared" si="12"/>
        <v>15402.6</v>
      </c>
      <c r="Q21" s="4"/>
      <c r="R21" s="4"/>
      <c r="S21" s="4">
        <f t="shared" si="13"/>
        <v>0</v>
      </c>
      <c r="T21" s="4"/>
      <c r="U21" s="4"/>
      <c r="V21" s="4">
        <f t="shared" si="14"/>
        <v>0</v>
      </c>
      <c r="W21" s="69"/>
      <c r="Z21" s="53"/>
    </row>
    <row r="22" spans="1:26" s="13" customFormat="1" ht="31.5" x14ac:dyDescent="0.25">
      <c r="A22" s="21"/>
      <c r="B22" s="73" t="s">
        <v>12</v>
      </c>
      <c r="C22" s="44" t="s">
        <v>39</v>
      </c>
      <c r="D22" s="22" t="s">
        <v>68</v>
      </c>
      <c r="E22" s="4">
        <v>9224</v>
      </c>
      <c r="F22" s="4">
        <f>0.1+300</f>
        <v>300.10000000000002</v>
      </c>
      <c r="G22" s="4">
        <f t="shared" si="9"/>
        <v>9524.1</v>
      </c>
      <c r="H22" s="4">
        <v>5776</v>
      </c>
      <c r="I22" s="4"/>
      <c r="J22" s="4">
        <f t="shared" si="10"/>
        <v>5776</v>
      </c>
      <c r="K22" s="4">
        <v>21522.7</v>
      </c>
      <c r="L22" s="4">
        <v>29000</v>
      </c>
      <c r="M22" s="4">
        <f t="shared" si="11"/>
        <v>50522.7</v>
      </c>
      <c r="N22" s="4">
        <v>13477.3</v>
      </c>
      <c r="O22" s="4"/>
      <c r="P22" s="4">
        <f t="shared" si="12"/>
        <v>13477.3</v>
      </c>
      <c r="Q22" s="4">
        <v>98389.5</v>
      </c>
      <c r="R22" s="4"/>
      <c r="S22" s="4">
        <f t="shared" si="13"/>
        <v>98389.5</v>
      </c>
      <c r="T22" s="4">
        <v>61610.5</v>
      </c>
      <c r="U22" s="4"/>
      <c r="V22" s="4">
        <f t="shared" si="14"/>
        <v>61610.5</v>
      </c>
      <c r="W22" s="69"/>
      <c r="Z22" s="53"/>
    </row>
    <row r="23" spans="1:26" s="13" customFormat="1" ht="31.5" x14ac:dyDescent="0.25">
      <c r="A23" s="21"/>
      <c r="B23" s="74"/>
      <c r="C23" s="44" t="s">
        <v>53</v>
      </c>
      <c r="D23" s="22" t="s">
        <v>68</v>
      </c>
      <c r="E23" s="4"/>
      <c r="F23" s="4">
        <f>10453.9+1500</f>
        <v>11953.9</v>
      </c>
      <c r="G23" s="4">
        <f t="shared" si="9"/>
        <v>11953.9</v>
      </c>
      <c r="H23" s="4"/>
      <c r="I23" s="4">
        <v>6546.1</v>
      </c>
      <c r="J23" s="4">
        <f t="shared" si="10"/>
        <v>6546.1</v>
      </c>
      <c r="K23" s="4"/>
      <c r="L23" s="4"/>
      <c r="M23" s="4">
        <f t="shared" si="11"/>
        <v>0</v>
      </c>
      <c r="N23" s="4"/>
      <c r="O23" s="4"/>
      <c r="P23" s="4">
        <f t="shared" si="12"/>
        <v>0</v>
      </c>
      <c r="Q23" s="4"/>
      <c r="R23" s="4"/>
      <c r="S23" s="4">
        <f t="shared" si="13"/>
        <v>0</v>
      </c>
      <c r="T23" s="4"/>
      <c r="U23" s="4"/>
      <c r="V23" s="4">
        <f t="shared" si="14"/>
        <v>0</v>
      </c>
      <c r="W23" s="69"/>
      <c r="Z23" s="53"/>
    </row>
    <row r="24" spans="1:26" s="13" customFormat="1" ht="47.25" x14ac:dyDescent="0.25">
      <c r="A24" s="21"/>
      <c r="B24" s="75"/>
      <c r="C24" s="44" t="s">
        <v>54</v>
      </c>
      <c r="D24" s="22" t="s">
        <v>68</v>
      </c>
      <c r="E24" s="4"/>
      <c r="F24" s="4"/>
      <c r="G24" s="4">
        <f t="shared" si="9"/>
        <v>0</v>
      </c>
      <c r="H24" s="4"/>
      <c r="I24" s="4"/>
      <c r="J24" s="4">
        <f t="shared" si="10"/>
        <v>0</v>
      </c>
      <c r="K24" s="4"/>
      <c r="L24" s="4">
        <v>24597.4</v>
      </c>
      <c r="M24" s="4">
        <f t="shared" si="11"/>
        <v>24597.4</v>
      </c>
      <c r="N24" s="4"/>
      <c r="O24" s="4">
        <v>15402.6</v>
      </c>
      <c r="P24" s="4">
        <f t="shared" si="12"/>
        <v>15402.6</v>
      </c>
      <c r="Q24" s="4"/>
      <c r="R24" s="4"/>
      <c r="S24" s="4">
        <f t="shared" si="13"/>
        <v>0</v>
      </c>
      <c r="T24" s="4"/>
      <c r="U24" s="4"/>
      <c r="V24" s="4">
        <f t="shared" si="14"/>
        <v>0</v>
      </c>
      <c r="W24" s="69"/>
      <c r="Z24" s="53"/>
    </row>
    <row r="25" spans="1:26" s="13" customFormat="1" ht="31.5" x14ac:dyDescent="0.25">
      <c r="A25" s="21"/>
      <c r="B25" s="73" t="s">
        <v>17</v>
      </c>
      <c r="C25" s="44" t="s">
        <v>45</v>
      </c>
      <c r="D25" s="22" t="s">
        <v>68</v>
      </c>
      <c r="E25" s="4">
        <v>9224</v>
      </c>
      <c r="F25" s="4">
        <v>150</v>
      </c>
      <c r="G25" s="4">
        <f t="shared" si="9"/>
        <v>9374</v>
      </c>
      <c r="H25" s="4">
        <v>5776</v>
      </c>
      <c r="I25" s="4"/>
      <c r="J25" s="4">
        <f t="shared" si="10"/>
        <v>5776</v>
      </c>
      <c r="K25" s="4">
        <v>135285.6</v>
      </c>
      <c r="L25" s="4">
        <f>18000</f>
        <v>18000</v>
      </c>
      <c r="M25" s="4">
        <f t="shared" si="11"/>
        <v>153285.6</v>
      </c>
      <c r="N25" s="4">
        <v>84714.4</v>
      </c>
      <c r="O25" s="4">
        <v>0</v>
      </c>
      <c r="P25" s="4">
        <f t="shared" si="12"/>
        <v>84714.4</v>
      </c>
      <c r="Q25" s="4">
        <v>49194.8</v>
      </c>
      <c r="R25" s="4"/>
      <c r="S25" s="4">
        <f t="shared" si="13"/>
        <v>49194.8</v>
      </c>
      <c r="T25" s="4">
        <v>30805.200000000001</v>
      </c>
      <c r="U25" s="4"/>
      <c r="V25" s="4">
        <f t="shared" si="14"/>
        <v>30805.200000000001</v>
      </c>
      <c r="W25" s="69"/>
      <c r="Z25" s="53"/>
    </row>
    <row r="26" spans="1:26" s="13" customFormat="1" ht="31.5" x14ac:dyDescent="0.25">
      <c r="A26" s="21"/>
      <c r="B26" s="74"/>
      <c r="C26" s="54" t="s">
        <v>106</v>
      </c>
      <c r="D26" s="22" t="s">
        <v>68</v>
      </c>
      <c r="E26" s="4"/>
      <c r="F26" s="4"/>
      <c r="G26" s="4">
        <f t="shared" si="9"/>
        <v>0</v>
      </c>
      <c r="H26" s="4"/>
      <c r="I26" s="4"/>
      <c r="J26" s="4">
        <f t="shared" si="10"/>
        <v>0</v>
      </c>
      <c r="K26" s="4"/>
      <c r="L26" s="4">
        <v>92240.2</v>
      </c>
      <c r="M26" s="4">
        <f t="shared" si="11"/>
        <v>92240.2</v>
      </c>
      <c r="N26" s="4"/>
      <c r="O26" s="4">
        <v>57759.8</v>
      </c>
      <c r="P26" s="4">
        <f t="shared" si="12"/>
        <v>57759.8</v>
      </c>
      <c r="Q26" s="4"/>
      <c r="R26" s="4"/>
      <c r="S26" s="4">
        <f t="shared" si="13"/>
        <v>0</v>
      </c>
      <c r="T26" s="4"/>
      <c r="U26" s="4"/>
      <c r="V26" s="4">
        <f t="shared" si="14"/>
        <v>0</v>
      </c>
      <c r="W26" s="69"/>
      <c r="Z26" s="53"/>
    </row>
    <row r="27" spans="1:26" s="13" customFormat="1" ht="31.5" x14ac:dyDescent="0.25">
      <c r="A27" s="21"/>
      <c r="B27" s="74"/>
      <c r="C27" s="44" t="s">
        <v>51</v>
      </c>
      <c r="D27" s="22" t="s">
        <v>68</v>
      </c>
      <c r="E27" s="4"/>
      <c r="F27" s="4">
        <f>33206.5+2500</f>
        <v>35706.5</v>
      </c>
      <c r="G27" s="4">
        <f t="shared" si="9"/>
        <v>35706.5</v>
      </c>
      <c r="H27" s="4"/>
      <c r="I27" s="4">
        <v>20793.5</v>
      </c>
      <c r="J27" s="4">
        <f t="shared" si="10"/>
        <v>20793.5</v>
      </c>
      <c r="K27" s="4"/>
      <c r="L27" s="4">
        <v>2550</v>
      </c>
      <c r="M27" s="4">
        <f t="shared" si="11"/>
        <v>2550</v>
      </c>
      <c r="N27" s="4"/>
      <c r="O27" s="4"/>
      <c r="P27" s="4">
        <f t="shared" si="12"/>
        <v>0</v>
      </c>
      <c r="Q27" s="4"/>
      <c r="R27" s="4"/>
      <c r="S27" s="4">
        <f t="shared" si="13"/>
        <v>0</v>
      </c>
      <c r="T27" s="4"/>
      <c r="U27" s="4"/>
      <c r="V27" s="4">
        <f t="shared" si="14"/>
        <v>0</v>
      </c>
      <c r="W27" s="69"/>
      <c r="Z27" s="53"/>
    </row>
    <row r="28" spans="1:26" s="13" customFormat="1" ht="31.5" x14ac:dyDescent="0.25">
      <c r="A28" s="21"/>
      <c r="B28" s="74"/>
      <c r="C28" s="44" t="s">
        <v>50</v>
      </c>
      <c r="D28" s="22" t="s">
        <v>68</v>
      </c>
      <c r="E28" s="4"/>
      <c r="F28" s="4">
        <f>70717.5+2500</f>
        <v>73217.5</v>
      </c>
      <c r="G28" s="4">
        <f t="shared" si="9"/>
        <v>73217.5</v>
      </c>
      <c r="H28" s="4"/>
      <c r="I28" s="4">
        <v>44282.5</v>
      </c>
      <c r="J28" s="4">
        <f t="shared" si="10"/>
        <v>44282.5</v>
      </c>
      <c r="K28" s="4"/>
      <c r="L28" s="4">
        <v>1700</v>
      </c>
      <c r="M28" s="4">
        <f t="shared" si="11"/>
        <v>1700</v>
      </c>
      <c r="N28" s="4"/>
      <c r="O28" s="4"/>
      <c r="P28" s="4">
        <f t="shared" si="12"/>
        <v>0</v>
      </c>
      <c r="Q28" s="4"/>
      <c r="R28" s="4"/>
      <c r="S28" s="4">
        <f t="shared" si="13"/>
        <v>0</v>
      </c>
      <c r="T28" s="4"/>
      <c r="U28" s="4"/>
      <c r="V28" s="4">
        <f t="shared" si="14"/>
        <v>0</v>
      </c>
      <c r="W28" s="69"/>
      <c r="Z28" s="53"/>
    </row>
    <row r="29" spans="1:26" s="13" customFormat="1" ht="31.5" x14ac:dyDescent="0.25">
      <c r="A29" s="21"/>
      <c r="B29" s="75"/>
      <c r="C29" s="44" t="s">
        <v>52</v>
      </c>
      <c r="D29" s="22" t="s">
        <v>68</v>
      </c>
      <c r="E29" s="4"/>
      <c r="F29" s="4"/>
      <c r="G29" s="4">
        <f t="shared" si="9"/>
        <v>0</v>
      </c>
      <c r="H29" s="4"/>
      <c r="I29" s="4"/>
      <c r="J29" s="4">
        <f t="shared" si="10"/>
        <v>0</v>
      </c>
      <c r="K29" s="4"/>
      <c r="L29" s="4">
        <v>36896.1</v>
      </c>
      <c r="M29" s="4">
        <f t="shared" si="11"/>
        <v>36896.1</v>
      </c>
      <c r="N29" s="4"/>
      <c r="O29" s="4">
        <v>23103.9</v>
      </c>
      <c r="P29" s="4">
        <f t="shared" si="12"/>
        <v>23103.9</v>
      </c>
      <c r="Q29" s="4"/>
      <c r="R29" s="4"/>
      <c r="S29" s="4">
        <f t="shared" si="13"/>
        <v>0</v>
      </c>
      <c r="T29" s="4"/>
      <c r="U29" s="4"/>
      <c r="V29" s="4">
        <f t="shared" si="14"/>
        <v>0</v>
      </c>
      <c r="W29" s="69"/>
      <c r="Z29" s="53"/>
    </row>
    <row r="30" spans="1:26" s="27" customFormat="1" ht="63" hidden="1" customHeight="1" x14ac:dyDescent="0.25">
      <c r="A30" s="23">
        <v>0</v>
      </c>
      <c r="B30" s="24" t="s">
        <v>30</v>
      </c>
      <c r="C30" s="25" t="s">
        <v>40</v>
      </c>
      <c r="D30" s="22" t="s">
        <v>68</v>
      </c>
      <c r="E30" s="5">
        <v>34000</v>
      </c>
      <c r="F30" s="5">
        <v>0</v>
      </c>
      <c r="G30" s="5">
        <f t="shared" si="9"/>
        <v>34000</v>
      </c>
      <c r="H30" s="5"/>
      <c r="I30" s="5"/>
      <c r="J30" s="5">
        <f t="shared" si="10"/>
        <v>0</v>
      </c>
      <c r="K30" s="5">
        <v>0</v>
      </c>
      <c r="L30" s="5"/>
      <c r="M30" s="5">
        <f t="shared" si="11"/>
        <v>0</v>
      </c>
      <c r="N30" s="5"/>
      <c r="O30" s="5"/>
      <c r="P30" s="5">
        <f t="shared" si="12"/>
        <v>0</v>
      </c>
      <c r="Q30" s="5">
        <v>0</v>
      </c>
      <c r="R30" s="5"/>
      <c r="S30" s="5">
        <f t="shared" si="13"/>
        <v>0</v>
      </c>
      <c r="T30" s="5"/>
      <c r="U30" s="5"/>
      <c r="V30" s="5">
        <f t="shared" si="14"/>
        <v>0</v>
      </c>
      <c r="W30" s="70"/>
    </row>
    <row r="31" spans="1:26" s="13" customFormat="1" ht="47.25" x14ac:dyDescent="0.25">
      <c r="A31" s="21"/>
      <c r="B31" s="73" t="s">
        <v>20</v>
      </c>
      <c r="C31" s="44" t="s">
        <v>47</v>
      </c>
      <c r="D31" s="22" t="s">
        <v>68</v>
      </c>
      <c r="E31" s="4"/>
      <c r="F31" s="4">
        <f>4304.5+1200</f>
        <v>5504.5</v>
      </c>
      <c r="G31" s="4">
        <f t="shared" si="9"/>
        <v>5504.5</v>
      </c>
      <c r="H31" s="4"/>
      <c r="I31" s="4">
        <v>2695.5</v>
      </c>
      <c r="J31" s="4">
        <f t="shared" si="10"/>
        <v>2695.5</v>
      </c>
      <c r="K31" s="4"/>
      <c r="L31" s="4"/>
      <c r="M31" s="4">
        <f t="shared" si="11"/>
        <v>0</v>
      </c>
      <c r="N31" s="4"/>
      <c r="O31" s="4"/>
      <c r="P31" s="4">
        <f t="shared" si="12"/>
        <v>0</v>
      </c>
      <c r="Q31" s="4"/>
      <c r="R31" s="4"/>
      <c r="S31" s="4">
        <f t="shared" si="13"/>
        <v>0</v>
      </c>
      <c r="T31" s="4"/>
      <c r="U31" s="4"/>
      <c r="V31" s="4">
        <f t="shared" si="14"/>
        <v>0</v>
      </c>
      <c r="W31" s="69"/>
      <c r="Z31" s="53"/>
    </row>
    <row r="32" spans="1:26" s="13" customFormat="1" ht="47.25" x14ac:dyDescent="0.25">
      <c r="A32" s="21"/>
      <c r="B32" s="74"/>
      <c r="C32" s="44" t="s">
        <v>48</v>
      </c>
      <c r="D32" s="22" t="s">
        <v>68</v>
      </c>
      <c r="E32" s="4"/>
      <c r="F32" s="4">
        <f>4304.5+1200</f>
        <v>5504.5</v>
      </c>
      <c r="G32" s="4">
        <f t="shared" ref="G32" si="15">E32+F32</f>
        <v>5504.5</v>
      </c>
      <c r="H32" s="4"/>
      <c r="I32" s="4">
        <v>2695.5</v>
      </c>
      <c r="J32" s="4">
        <f t="shared" ref="J32" si="16">H32+I32</f>
        <v>2695.5</v>
      </c>
      <c r="K32" s="4"/>
      <c r="L32" s="4"/>
      <c r="M32" s="4">
        <f t="shared" si="11"/>
        <v>0</v>
      </c>
      <c r="N32" s="4"/>
      <c r="O32" s="4"/>
      <c r="P32" s="4">
        <f t="shared" si="12"/>
        <v>0</v>
      </c>
      <c r="Q32" s="4"/>
      <c r="R32" s="4"/>
      <c r="S32" s="4">
        <f t="shared" si="13"/>
        <v>0</v>
      </c>
      <c r="T32" s="4"/>
      <c r="U32" s="4"/>
      <c r="V32" s="4">
        <f t="shared" si="14"/>
        <v>0</v>
      </c>
      <c r="W32" s="69"/>
      <c r="Z32" s="53"/>
    </row>
    <row r="33" spans="1:26" s="13" customFormat="1" ht="47.25" x14ac:dyDescent="0.25">
      <c r="A33" s="21"/>
      <c r="B33" s="75"/>
      <c r="C33" s="44" t="s">
        <v>49</v>
      </c>
      <c r="D33" s="22" t="s">
        <v>68</v>
      </c>
      <c r="E33" s="4"/>
      <c r="F33" s="4"/>
      <c r="G33" s="4">
        <f t="shared" si="9"/>
        <v>0</v>
      </c>
      <c r="H33" s="4"/>
      <c r="I33" s="4"/>
      <c r="J33" s="4">
        <f t="shared" si="10"/>
        <v>0</v>
      </c>
      <c r="K33" s="4"/>
      <c r="L33" s="4">
        <v>4304.5</v>
      </c>
      <c r="M33" s="4">
        <f t="shared" si="11"/>
        <v>4304.5</v>
      </c>
      <c r="N33" s="4"/>
      <c r="O33" s="4">
        <v>2695.5</v>
      </c>
      <c r="P33" s="4">
        <f t="shared" si="12"/>
        <v>2695.5</v>
      </c>
      <c r="Q33" s="4"/>
      <c r="R33" s="4"/>
      <c r="S33" s="4">
        <f t="shared" si="13"/>
        <v>0</v>
      </c>
      <c r="T33" s="4"/>
      <c r="U33" s="4"/>
      <c r="V33" s="4">
        <f t="shared" si="14"/>
        <v>0</v>
      </c>
      <c r="W33" s="69"/>
      <c r="Z33" s="53"/>
    </row>
    <row r="34" spans="1:26" s="13" customFormat="1" ht="31.5" x14ac:dyDescent="0.25">
      <c r="A34" s="21"/>
      <c r="B34" s="42" t="s">
        <v>19</v>
      </c>
      <c r="C34" s="44" t="s">
        <v>46</v>
      </c>
      <c r="D34" s="22" t="s">
        <v>68</v>
      </c>
      <c r="E34" s="4">
        <v>15373.4</v>
      </c>
      <c r="F34" s="4">
        <v>300</v>
      </c>
      <c r="G34" s="4">
        <f t="shared" si="9"/>
        <v>15673.4</v>
      </c>
      <c r="H34" s="4">
        <v>9626.6</v>
      </c>
      <c r="I34" s="4"/>
      <c r="J34" s="4">
        <f t="shared" si="10"/>
        <v>9626.6</v>
      </c>
      <c r="K34" s="4">
        <v>30746.799999999999</v>
      </c>
      <c r="L34" s="4">
        <v>23000</v>
      </c>
      <c r="M34" s="4">
        <f t="shared" si="11"/>
        <v>53746.8</v>
      </c>
      <c r="N34" s="4">
        <v>19253.2</v>
      </c>
      <c r="O34" s="4"/>
      <c r="P34" s="4">
        <f t="shared" si="12"/>
        <v>19253.2</v>
      </c>
      <c r="Q34" s="4">
        <v>405856.8</v>
      </c>
      <c r="R34" s="4"/>
      <c r="S34" s="4">
        <f t="shared" si="13"/>
        <v>405856.8</v>
      </c>
      <c r="T34" s="4">
        <v>254143.2</v>
      </c>
      <c r="U34" s="4"/>
      <c r="V34" s="4">
        <f t="shared" si="14"/>
        <v>254143.2</v>
      </c>
      <c r="W34" s="71"/>
      <c r="Z34" s="53"/>
    </row>
    <row r="35" spans="1:26" s="13" customFormat="1" ht="28.5" customHeight="1" x14ac:dyDescent="0.25">
      <c r="A35" s="21"/>
      <c r="B35" s="66" t="s">
        <v>9</v>
      </c>
      <c r="C35" s="66"/>
      <c r="D35" s="22"/>
      <c r="E35" s="3">
        <f t="shared" ref="E35:V35" si="17">E36</f>
        <v>821534.89999999991</v>
      </c>
      <c r="F35" s="3">
        <f t="shared" si="17"/>
        <v>111105.9</v>
      </c>
      <c r="G35" s="3">
        <f t="shared" si="17"/>
        <v>932640.79999999993</v>
      </c>
      <c r="H35" s="3">
        <f t="shared" si="17"/>
        <v>0</v>
      </c>
      <c r="I35" s="3">
        <f t="shared" si="17"/>
        <v>0</v>
      </c>
      <c r="J35" s="3">
        <f t="shared" si="17"/>
        <v>0</v>
      </c>
      <c r="K35" s="3">
        <f t="shared" si="17"/>
        <v>634764.69999999995</v>
      </c>
      <c r="L35" s="3">
        <f t="shared" si="17"/>
        <v>697887.5</v>
      </c>
      <c r="M35" s="3">
        <f t="shared" si="17"/>
        <v>1332652.2</v>
      </c>
      <c r="N35" s="3">
        <f t="shared" si="17"/>
        <v>0</v>
      </c>
      <c r="O35" s="3">
        <f t="shared" si="17"/>
        <v>0</v>
      </c>
      <c r="P35" s="3">
        <f t="shared" si="17"/>
        <v>0</v>
      </c>
      <c r="Q35" s="3">
        <f t="shared" si="17"/>
        <v>0</v>
      </c>
      <c r="R35" s="3">
        <f t="shared" si="17"/>
        <v>471848.4</v>
      </c>
      <c r="S35" s="3">
        <f t="shared" si="17"/>
        <v>471848.4</v>
      </c>
      <c r="T35" s="3">
        <f t="shared" si="17"/>
        <v>0</v>
      </c>
      <c r="U35" s="3">
        <f t="shared" si="17"/>
        <v>0</v>
      </c>
      <c r="V35" s="3">
        <f t="shared" si="17"/>
        <v>0</v>
      </c>
      <c r="W35" s="22"/>
    </row>
    <row r="36" spans="1:26" s="13" customFormat="1" x14ac:dyDescent="0.25">
      <c r="A36" s="21"/>
      <c r="B36" s="67" t="s">
        <v>1</v>
      </c>
      <c r="C36" s="67"/>
      <c r="D36" s="22"/>
      <c r="E36" s="4">
        <f t="shared" ref="E36:V36" si="18">E37+E39+E41+E42+E40+E38</f>
        <v>821534.89999999991</v>
      </c>
      <c r="F36" s="4">
        <f t="shared" si="18"/>
        <v>111105.9</v>
      </c>
      <c r="G36" s="4">
        <f t="shared" si="18"/>
        <v>932640.79999999993</v>
      </c>
      <c r="H36" s="4">
        <f t="shared" si="18"/>
        <v>0</v>
      </c>
      <c r="I36" s="4">
        <f t="shared" si="18"/>
        <v>0</v>
      </c>
      <c r="J36" s="4">
        <f t="shared" si="18"/>
        <v>0</v>
      </c>
      <c r="K36" s="4">
        <f t="shared" si="18"/>
        <v>634764.69999999995</v>
      </c>
      <c r="L36" s="4">
        <f t="shared" si="18"/>
        <v>697887.5</v>
      </c>
      <c r="M36" s="4">
        <f t="shared" si="18"/>
        <v>1332652.2</v>
      </c>
      <c r="N36" s="4">
        <f t="shared" si="18"/>
        <v>0</v>
      </c>
      <c r="O36" s="4">
        <f t="shared" si="18"/>
        <v>0</v>
      </c>
      <c r="P36" s="4">
        <f t="shared" si="18"/>
        <v>0</v>
      </c>
      <c r="Q36" s="4">
        <f t="shared" si="18"/>
        <v>0</v>
      </c>
      <c r="R36" s="4">
        <f t="shared" si="18"/>
        <v>471848.4</v>
      </c>
      <c r="S36" s="4">
        <f t="shared" si="18"/>
        <v>471848.4</v>
      </c>
      <c r="T36" s="4">
        <f t="shared" si="18"/>
        <v>0</v>
      </c>
      <c r="U36" s="4">
        <f t="shared" si="18"/>
        <v>0</v>
      </c>
      <c r="V36" s="4">
        <f t="shared" si="18"/>
        <v>0</v>
      </c>
      <c r="W36" s="22"/>
    </row>
    <row r="37" spans="1:26" s="27" customFormat="1" ht="94.5" hidden="1" x14ac:dyDescent="0.25">
      <c r="A37" s="23">
        <v>0</v>
      </c>
      <c r="B37" s="28" t="s">
        <v>16</v>
      </c>
      <c r="C37" s="25" t="s">
        <v>33</v>
      </c>
      <c r="D37" s="22" t="s">
        <v>68</v>
      </c>
      <c r="E37" s="5">
        <v>109316.1</v>
      </c>
      <c r="F37" s="5">
        <v>0</v>
      </c>
      <c r="G37" s="5">
        <f t="shared" ref="G37:G42" si="19">E37+F37</f>
        <v>109316.1</v>
      </c>
      <c r="H37" s="5">
        <v>0</v>
      </c>
      <c r="I37" s="5">
        <v>0</v>
      </c>
      <c r="J37" s="5">
        <f t="shared" ref="J37:J42" si="20">H37+I37</f>
        <v>0</v>
      </c>
      <c r="K37" s="5">
        <v>539764.69999999995</v>
      </c>
      <c r="L37" s="5">
        <v>0</v>
      </c>
      <c r="M37" s="5">
        <f t="shared" ref="M37:M46" si="21">K37+L37</f>
        <v>539764.69999999995</v>
      </c>
      <c r="N37" s="5">
        <v>0</v>
      </c>
      <c r="O37" s="5">
        <v>0</v>
      </c>
      <c r="P37" s="5">
        <f t="shared" ref="P37:P42" si="22">N37+O37</f>
        <v>0</v>
      </c>
      <c r="Q37" s="5">
        <v>0</v>
      </c>
      <c r="R37" s="5">
        <v>0</v>
      </c>
      <c r="S37" s="5">
        <f t="shared" ref="S37:S46" si="23">Q37+R37</f>
        <v>0</v>
      </c>
      <c r="T37" s="5">
        <v>0</v>
      </c>
      <c r="U37" s="5">
        <v>0</v>
      </c>
      <c r="V37" s="5">
        <f t="shared" ref="V37:V42" si="24">T37+U37</f>
        <v>0</v>
      </c>
      <c r="W37" s="26"/>
    </row>
    <row r="38" spans="1:26" s="57" customFormat="1" ht="157.5" x14ac:dyDescent="0.25">
      <c r="A38" s="55"/>
      <c r="B38" s="56" t="s">
        <v>65</v>
      </c>
      <c r="C38" s="54" t="s">
        <v>107</v>
      </c>
      <c r="D38" s="47" t="s">
        <v>68</v>
      </c>
      <c r="E38" s="48"/>
      <c r="F38" s="48">
        <f>42962.2-41962.2</f>
        <v>1000</v>
      </c>
      <c r="G38" s="48">
        <f t="shared" si="19"/>
        <v>1000</v>
      </c>
      <c r="H38" s="48"/>
      <c r="I38" s="48"/>
      <c r="J38" s="48">
        <f t="shared" si="20"/>
        <v>0</v>
      </c>
      <c r="K38" s="48"/>
      <c r="L38" s="48">
        <f>411848.4+41962.2</f>
        <v>453810.60000000003</v>
      </c>
      <c r="M38" s="48">
        <f t="shared" si="21"/>
        <v>453810.60000000003</v>
      </c>
      <c r="N38" s="48"/>
      <c r="O38" s="48"/>
      <c r="P38" s="48">
        <f t="shared" si="22"/>
        <v>0</v>
      </c>
      <c r="Q38" s="48"/>
      <c r="R38" s="48">
        <v>471848.4</v>
      </c>
      <c r="S38" s="48">
        <f t="shared" si="23"/>
        <v>471848.4</v>
      </c>
      <c r="T38" s="48"/>
      <c r="U38" s="48"/>
      <c r="V38" s="48">
        <f t="shared" si="24"/>
        <v>0</v>
      </c>
      <c r="W38" s="47" t="s">
        <v>100</v>
      </c>
    </row>
    <row r="39" spans="1:26" s="13" customFormat="1" ht="94.5" x14ac:dyDescent="0.25">
      <c r="A39" s="21"/>
      <c r="B39" s="29" t="s">
        <v>10</v>
      </c>
      <c r="C39" s="30" t="s">
        <v>34</v>
      </c>
      <c r="D39" s="22" t="s">
        <v>68</v>
      </c>
      <c r="E39" s="4">
        <v>176008.1</v>
      </c>
      <c r="F39" s="4">
        <v>56000</v>
      </c>
      <c r="G39" s="4">
        <f t="shared" si="19"/>
        <v>232008.1</v>
      </c>
      <c r="H39" s="4">
        <v>0</v>
      </c>
      <c r="I39" s="4">
        <v>0</v>
      </c>
      <c r="J39" s="4">
        <f t="shared" si="20"/>
        <v>0</v>
      </c>
      <c r="K39" s="4">
        <v>0</v>
      </c>
      <c r="L39" s="4">
        <v>0</v>
      </c>
      <c r="M39" s="4">
        <f t="shared" si="21"/>
        <v>0</v>
      </c>
      <c r="N39" s="4">
        <v>0</v>
      </c>
      <c r="O39" s="4">
        <v>0</v>
      </c>
      <c r="P39" s="4">
        <f t="shared" si="22"/>
        <v>0</v>
      </c>
      <c r="Q39" s="4">
        <v>0</v>
      </c>
      <c r="R39" s="4">
        <v>0</v>
      </c>
      <c r="S39" s="4">
        <f t="shared" si="23"/>
        <v>0</v>
      </c>
      <c r="T39" s="4">
        <v>0</v>
      </c>
      <c r="U39" s="4">
        <v>0</v>
      </c>
      <c r="V39" s="4">
        <f t="shared" si="24"/>
        <v>0</v>
      </c>
      <c r="W39" s="40" t="s">
        <v>74</v>
      </c>
    </row>
    <row r="40" spans="1:26" s="13" customFormat="1" ht="47.25" x14ac:dyDescent="0.25">
      <c r="A40" s="21"/>
      <c r="B40" s="29" t="s">
        <v>60</v>
      </c>
      <c r="C40" s="30" t="s">
        <v>59</v>
      </c>
      <c r="D40" s="22" t="s">
        <v>68</v>
      </c>
      <c r="E40" s="4"/>
      <c r="F40" s="4">
        <f>4737.8+34868.1</f>
        <v>39605.9</v>
      </c>
      <c r="G40" s="4">
        <f t="shared" si="19"/>
        <v>39605.9</v>
      </c>
      <c r="H40" s="4"/>
      <c r="I40" s="4"/>
      <c r="J40" s="4">
        <f t="shared" si="20"/>
        <v>0</v>
      </c>
      <c r="K40" s="4"/>
      <c r="L40" s="4">
        <v>244076.9</v>
      </c>
      <c r="M40" s="4">
        <f t="shared" si="21"/>
        <v>244076.9</v>
      </c>
      <c r="N40" s="4"/>
      <c r="O40" s="4"/>
      <c r="P40" s="4">
        <f t="shared" si="22"/>
        <v>0</v>
      </c>
      <c r="Q40" s="4"/>
      <c r="R40" s="4"/>
      <c r="S40" s="4">
        <f t="shared" si="23"/>
        <v>0</v>
      </c>
      <c r="T40" s="4"/>
      <c r="U40" s="4"/>
      <c r="V40" s="4">
        <f t="shared" si="24"/>
        <v>0</v>
      </c>
      <c r="W40" s="40" t="s">
        <v>74</v>
      </c>
    </row>
    <row r="41" spans="1:26" s="13" customFormat="1" ht="47.25" x14ac:dyDescent="0.25">
      <c r="A41" s="21"/>
      <c r="B41" s="29" t="s">
        <v>13</v>
      </c>
      <c r="C41" s="30" t="s">
        <v>35</v>
      </c>
      <c r="D41" s="22" t="s">
        <v>68</v>
      </c>
      <c r="E41" s="4">
        <v>279000</v>
      </c>
      <c r="F41" s="4">
        <v>14500</v>
      </c>
      <c r="G41" s="4">
        <f t="shared" si="19"/>
        <v>293500</v>
      </c>
      <c r="H41" s="4">
        <v>0</v>
      </c>
      <c r="I41" s="4">
        <v>0</v>
      </c>
      <c r="J41" s="4">
        <f t="shared" si="20"/>
        <v>0</v>
      </c>
      <c r="K41" s="4"/>
      <c r="L41" s="4">
        <v>0</v>
      </c>
      <c r="M41" s="4">
        <f t="shared" si="21"/>
        <v>0</v>
      </c>
      <c r="N41" s="4">
        <v>0</v>
      </c>
      <c r="O41" s="4">
        <v>0</v>
      </c>
      <c r="P41" s="4">
        <f t="shared" si="22"/>
        <v>0</v>
      </c>
      <c r="Q41" s="4">
        <v>0</v>
      </c>
      <c r="R41" s="4">
        <v>0</v>
      </c>
      <c r="S41" s="4">
        <f t="shared" si="23"/>
        <v>0</v>
      </c>
      <c r="T41" s="4">
        <v>0</v>
      </c>
      <c r="U41" s="4">
        <v>0</v>
      </c>
      <c r="V41" s="4">
        <f t="shared" si="24"/>
        <v>0</v>
      </c>
      <c r="W41" s="40" t="s">
        <v>74</v>
      </c>
    </row>
    <row r="42" spans="1:26" s="27" customFormat="1" ht="31.5" hidden="1" x14ac:dyDescent="0.25">
      <c r="A42" s="23">
        <v>0</v>
      </c>
      <c r="B42" s="28" t="s">
        <v>21</v>
      </c>
      <c r="C42" s="31" t="s">
        <v>36</v>
      </c>
      <c r="D42" s="22" t="s">
        <v>68</v>
      </c>
      <c r="E42" s="5">
        <v>257210.7</v>
      </c>
      <c r="F42" s="5">
        <v>0</v>
      </c>
      <c r="G42" s="5">
        <f t="shared" si="19"/>
        <v>257210.7</v>
      </c>
      <c r="H42" s="5">
        <v>0</v>
      </c>
      <c r="I42" s="5">
        <v>0</v>
      </c>
      <c r="J42" s="5">
        <f t="shared" si="20"/>
        <v>0</v>
      </c>
      <c r="K42" s="5">
        <v>95000</v>
      </c>
      <c r="L42" s="5">
        <v>0</v>
      </c>
      <c r="M42" s="5">
        <f t="shared" si="21"/>
        <v>95000</v>
      </c>
      <c r="N42" s="5">
        <v>0</v>
      </c>
      <c r="O42" s="5">
        <v>0</v>
      </c>
      <c r="P42" s="5">
        <f t="shared" si="22"/>
        <v>0</v>
      </c>
      <c r="Q42" s="5">
        <v>0</v>
      </c>
      <c r="R42" s="5">
        <v>0</v>
      </c>
      <c r="S42" s="5">
        <f t="shared" si="23"/>
        <v>0</v>
      </c>
      <c r="T42" s="5">
        <v>0</v>
      </c>
      <c r="U42" s="5">
        <v>0</v>
      </c>
      <c r="V42" s="5">
        <f t="shared" si="24"/>
        <v>0</v>
      </c>
      <c r="W42" s="26"/>
    </row>
    <row r="43" spans="1:26" s="13" customFormat="1" ht="37.5" customHeight="1" x14ac:dyDescent="0.25">
      <c r="A43" s="21"/>
      <c r="B43" s="66" t="s">
        <v>61</v>
      </c>
      <c r="C43" s="66"/>
      <c r="D43" s="22"/>
      <c r="E43" s="3">
        <f>E44</f>
        <v>0</v>
      </c>
      <c r="F43" s="3">
        <f t="shared" ref="F43:V43" si="25">F44</f>
        <v>142770.29999999999</v>
      </c>
      <c r="G43" s="3">
        <f t="shared" si="25"/>
        <v>142770.29999999999</v>
      </c>
      <c r="H43" s="3">
        <f t="shared" si="25"/>
        <v>0</v>
      </c>
      <c r="I43" s="3">
        <f t="shared" si="25"/>
        <v>0</v>
      </c>
      <c r="J43" s="3">
        <f t="shared" si="25"/>
        <v>0</v>
      </c>
      <c r="K43" s="3">
        <f t="shared" si="25"/>
        <v>0</v>
      </c>
      <c r="L43" s="3">
        <f t="shared" si="25"/>
        <v>173490</v>
      </c>
      <c r="M43" s="3">
        <f t="shared" si="21"/>
        <v>173490</v>
      </c>
      <c r="N43" s="3">
        <f t="shared" si="25"/>
        <v>0</v>
      </c>
      <c r="O43" s="3">
        <f t="shared" si="25"/>
        <v>0</v>
      </c>
      <c r="P43" s="3">
        <f t="shared" si="25"/>
        <v>0</v>
      </c>
      <c r="Q43" s="3">
        <f t="shared" si="25"/>
        <v>0</v>
      </c>
      <c r="R43" s="3">
        <f t="shared" si="25"/>
        <v>60521.4</v>
      </c>
      <c r="S43" s="3">
        <f t="shared" si="23"/>
        <v>60521.4</v>
      </c>
      <c r="T43" s="3">
        <f t="shared" si="25"/>
        <v>0</v>
      </c>
      <c r="U43" s="3">
        <f t="shared" si="25"/>
        <v>0</v>
      </c>
      <c r="V43" s="3">
        <f t="shared" si="25"/>
        <v>0</v>
      </c>
      <c r="W43" s="32"/>
    </row>
    <row r="44" spans="1:26" s="13" customFormat="1" ht="33" customHeight="1" x14ac:dyDescent="0.25">
      <c r="A44" s="21"/>
      <c r="B44" s="67" t="s">
        <v>66</v>
      </c>
      <c r="C44" s="67"/>
      <c r="D44" s="22"/>
      <c r="E44" s="4">
        <f>E45+E46</f>
        <v>0</v>
      </c>
      <c r="F44" s="4">
        <f t="shared" ref="F44:V44" si="26">F45+F46</f>
        <v>142770.29999999999</v>
      </c>
      <c r="G44" s="4">
        <f t="shared" si="26"/>
        <v>142770.29999999999</v>
      </c>
      <c r="H44" s="4">
        <f t="shared" si="26"/>
        <v>0</v>
      </c>
      <c r="I44" s="4">
        <f t="shared" si="26"/>
        <v>0</v>
      </c>
      <c r="J44" s="4">
        <f t="shared" si="26"/>
        <v>0</v>
      </c>
      <c r="K44" s="4">
        <f t="shared" si="26"/>
        <v>0</v>
      </c>
      <c r="L44" s="4">
        <f t="shared" si="26"/>
        <v>173490</v>
      </c>
      <c r="M44" s="4">
        <f t="shared" si="21"/>
        <v>173490</v>
      </c>
      <c r="N44" s="4">
        <f t="shared" si="26"/>
        <v>0</v>
      </c>
      <c r="O44" s="4">
        <f t="shared" si="26"/>
        <v>0</v>
      </c>
      <c r="P44" s="4">
        <f t="shared" si="26"/>
        <v>0</v>
      </c>
      <c r="Q44" s="4">
        <f t="shared" si="26"/>
        <v>0</v>
      </c>
      <c r="R44" s="4">
        <f t="shared" si="26"/>
        <v>60521.4</v>
      </c>
      <c r="S44" s="4">
        <f t="shared" si="23"/>
        <v>60521.4</v>
      </c>
      <c r="T44" s="4">
        <f t="shared" si="26"/>
        <v>0</v>
      </c>
      <c r="U44" s="4">
        <f t="shared" si="26"/>
        <v>0</v>
      </c>
      <c r="V44" s="4">
        <f t="shared" si="26"/>
        <v>0</v>
      </c>
      <c r="W44" s="32"/>
    </row>
    <row r="45" spans="1:26" s="13" customFormat="1" ht="47.25" x14ac:dyDescent="0.25">
      <c r="A45" s="21"/>
      <c r="B45" s="29" t="s">
        <v>64</v>
      </c>
      <c r="C45" s="29" t="s">
        <v>62</v>
      </c>
      <c r="D45" s="22" t="s">
        <v>68</v>
      </c>
      <c r="E45" s="4">
        <v>0</v>
      </c>
      <c r="F45" s="4">
        <v>84200</v>
      </c>
      <c r="G45" s="4">
        <f>E45+F45</f>
        <v>84200</v>
      </c>
      <c r="H45" s="4">
        <v>0</v>
      </c>
      <c r="I45" s="4">
        <v>0</v>
      </c>
      <c r="J45" s="4">
        <v>0</v>
      </c>
      <c r="K45" s="4">
        <v>0</v>
      </c>
      <c r="L45" s="4">
        <v>173490</v>
      </c>
      <c r="M45" s="4">
        <f t="shared" si="21"/>
        <v>173490</v>
      </c>
      <c r="N45" s="4">
        <v>0</v>
      </c>
      <c r="O45" s="4">
        <v>0</v>
      </c>
      <c r="P45" s="4">
        <v>0</v>
      </c>
      <c r="Q45" s="4">
        <v>0</v>
      </c>
      <c r="R45" s="4">
        <v>60521.4</v>
      </c>
      <c r="S45" s="4">
        <f t="shared" si="23"/>
        <v>60521.4</v>
      </c>
      <c r="T45" s="4">
        <v>0</v>
      </c>
      <c r="U45" s="4">
        <v>0</v>
      </c>
      <c r="V45" s="4">
        <v>0</v>
      </c>
      <c r="W45" s="40" t="s">
        <v>74</v>
      </c>
    </row>
    <row r="46" spans="1:26" s="13" customFormat="1" ht="63" x14ac:dyDescent="0.25">
      <c r="A46" s="21"/>
      <c r="B46" s="29" t="s">
        <v>20</v>
      </c>
      <c r="C46" s="29" t="s">
        <v>63</v>
      </c>
      <c r="D46" s="22" t="s">
        <v>68</v>
      </c>
      <c r="E46" s="4">
        <v>0</v>
      </c>
      <c r="F46" s="4">
        <v>58570.3</v>
      </c>
      <c r="G46" s="4">
        <f>E46+F46</f>
        <v>58570.3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f t="shared" si="21"/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f t="shared" si="23"/>
        <v>0</v>
      </c>
      <c r="T46" s="4">
        <v>0</v>
      </c>
      <c r="U46" s="4">
        <v>0</v>
      </c>
      <c r="V46" s="4">
        <v>0</v>
      </c>
      <c r="W46" s="40" t="s">
        <v>74</v>
      </c>
    </row>
    <row r="47" spans="1:26" s="13" customFormat="1" ht="37.5" customHeight="1" x14ac:dyDescent="0.25">
      <c r="A47" s="21"/>
      <c r="B47" s="66" t="s">
        <v>101</v>
      </c>
      <c r="C47" s="66"/>
      <c r="D47" s="22"/>
      <c r="E47" s="3">
        <f>E48</f>
        <v>0</v>
      </c>
      <c r="F47" s="3">
        <f t="shared" ref="F47:V48" si="27">F48</f>
        <v>0</v>
      </c>
      <c r="G47" s="3">
        <f t="shared" si="27"/>
        <v>0</v>
      </c>
      <c r="H47" s="3">
        <f t="shared" si="27"/>
        <v>0</v>
      </c>
      <c r="I47" s="3">
        <f t="shared" si="27"/>
        <v>0</v>
      </c>
      <c r="J47" s="3">
        <f t="shared" si="27"/>
        <v>0</v>
      </c>
      <c r="K47" s="3">
        <f t="shared" si="27"/>
        <v>0</v>
      </c>
      <c r="L47" s="3">
        <f t="shared" si="27"/>
        <v>511600</v>
      </c>
      <c r="M47" s="3">
        <f t="shared" si="27"/>
        <v>511600</v>
      </c>
      <c r="N47" s="3">
        <f t="shared" si="27"/>
        <v>0</v>
      </c>
      <c r="O47" s="3">
        <f t="shared" si="27"/>
        <v>0</v>
      </c>
      <c r="P47" s="3">
        <f t="shared" si="27"/>
        <v>0</v>
      </c>
      <c r="Q47" s="3">
        <f t="shared" si="27"/>
        <v>0</v>
      </c>
      <c r="R47" s="3">
        <f t="shared" si="27"/>
        <v>0</v>
      </c>
      <c r="S47" s="3">
        <f t="shared" si="27"/>
        <v>0</v>
      </c>
      <c r="T47" s="3">
        <f t="shared" si="27"/>
        <v>0</v>
      </c>
      <c r="U47" s="3">
        <f t="shared" si="27"/>
        <v>0</v>
      </c>
      <c r="V47" s="3">
        <f t="shared" si="27"/>
        <v>0</v>
      </c>
      <c r="W47" s="32"/>
    </row>
    <row r="48" spans="1:26" s="13" customFormat="1" ht="33" customHeight="1" x14ac:dyDescent="0.25">
      <c r="A48" s="21"/>
      <c r="B48" s="67" t="s">
        <v>102</v>
      </c>
      <c r="C48" s="67"/>
      <c r="D48" s="22"/>
      <c r="E48" s="4">
        <f>E49</f>
        <v>0</v>
      </c>
      <c r="F48" s="4">
        <f t="shared" si="27"/>
        <v>0</v>
      </c>
      <c r="G48" s="4">
        <f t="shared" si="27"/>
        <v>0</v>
      </c>
      <c r="H48" s="4">
        <f t="shared" si="27"/>
        <v>0</v>
      </c>
      <c r="I48" s="4">
        <f t="shared" si="27"/>
        <v>0</v>
      </c>
      <c r="J48" s="4">
        <f t="shared" si="27"/>
        <v>0</v>
      </c>
      <c r="K48" s="4">
        <f t="shared" si="27"/>
        <v>0</v>
      </c>
      <c r="L48" s="4">
        <f t="shared" si="27"/>
        <v>511600</v>
      </c>
      <c r="M48" s="4">
        <f t="shared" si="27"/>
        <v>511600</v>
      </c>
      <c r="N48" s="4">
        <f t="shared" si="27"/>
        <v>0</v>
      </c>
      <c r="O48" s="4">
        <f t="shared" si="27"/>
        <v>0</v>
      </c>
      <c r="P48" s="4">
        <f t="shared" si="27"/>
        <v>0</v>
      </c>
      <c r="Q48" s="4">
        <f t="shared" si="27"/>
        <v>0</v>
      </c>
      <c r="R48" s="4">
        <f t="shared" si="27"/>
        <v>0</v>
      </c>
      <c r="S48" s="4">
        <f t="shared" si="27"/>
        <v>0</v>
      </c>
      <c r="T48" s="4">
        <f t="shared" si="27"/>
        <v>0</v>
      </c>
      <c r="U48" s="4">
        <f t="shared" si="27"/>
        <v>0</v>
      </c>
      <c r="V48" s="4">
        <f t="shared" si="27"/>
        <v>0</v>
      </c>
      <c r="W48" s="40" t="s">
        <v>105</v>
      </c>
    </row>
    <row r="49" spans="1:23" s="13" customFormat="1" ht="31.5" x14ac:dyDescent="0.25">
      <c r="A49" s="21"/>
      <c r="B49" s="44" t="s">
        <v>10</v>
      </c>
      <c r="C49" s="44" t="s">
        <v>103</v>
      </c>
      <c r="D49" s="22" t="s">
        <v>68</v>
      </c>
      <c r="E49" s="4">
        <v>0</v>
      </c>
      <c r="F49" s="4">
        <v>0</v>
      </c>
      <c r="G49" s="4">
        <f>E49+F49</f>
        <v>0</v>
      </c>
      <c r="H49" s="4">
        <v>0</v>
      </c>
      <c r="I49" s="4">
        <v>0</v>
      </c>
      <c r="J49" s="4">
        <f>H49+I49</f>
        <v>0</v>
      </c>
      <c r="K49" s="4">
        <v>0</v>
      </c>
      <c r="L49" s="4">
        <v>511600</v>
      </c>
      <c r="M49" s="4">
        <f>K49+L49</f>
        <v>511600</v>
      </c>
      <c r="N49" s="4">
        <v>0</v>
      </c>
      <c r="O49" s="4">
        <v>0</v>
      </c>
      <c r="P49" s="4">
        <f>N49+O49</f>
        <v>0</v>
      </c>
      <c r="Q49" s="4">
        <v>0</v>
      </c>
      <c r="R49" s="4">
        <v>0</v>
      </c>
      <c r="S49" s="4">
        <f>Q49+R49</f>
        <v>0</v>
      </c>
      <c r="T49" s="4">
        <v>0</v>
      </c>
      <c r="U49" s="4">
        <v>0</v>
      </c>
      <c r="V49" s="4">
        <f>T49+U49</f>
        <v>0</v>
      </c>
      <c r="W49" s="32"/>
    </row>
    <row r="50" spans="1:23" s="13" customFormat="1" ht="33" customHeight="1" x14ac:dyDescent="0.25">
      <c r="A50" s="21"/>
      <c r="B50" s="66" t="s">
        <v>27</v>
      </c>
      <c r="C50" s="66"/>
      <c r="D50" s="22"/>
      <c r="E50" s="3">
        <f>E51</f>
        <v>53816.1</v>
      </c>
      <c r="F50" s="3">
        <f t="shared" ref="F50:V50" si="28">F51</f>
        <v>16171</v>
      </c>
      <c r="G50" s="3">
        <f t="shared" si="28"/>
        <v>69987.100000000006</v>
      </c>
      <c r="H50" s="3">
        <f t="shared" si="28"/>
        <v>0</v>
      </c>
      <c r="I50" s="3">
        <f t="shared" si="28"/>
        <v>0</v>
      </c>
      <c r="J50" s="3">
        <f t="shared" si="28"/>
        <v>0</v>
      </c>
      <c r="K50" s="3">
        <f t="shared" si="28"/>
        <v>0</v>
      </c>
      <c r="L50" s="3">
        <f t="shared" si="28"/>
        <v>0</v>
      </c>
      <c r="M50" s="3">
        <f t="shared" si="28"/>
        <v>0</v>
      </c>
      <c r="N50" s="3">
        <f t="shared" si="28"/>
        <v>0</v>
      </c>
      <c r="O50" s="3">
        <f t="shared" si="28"/>
        <v>0</v>
      </c>
      <c r="P50" s="3">
        <f t="shared" si="28"/>
        <v>0</v>
      </c>
      <c r="Q50" s="3">
        <f t="shared" si="28"/>
        <v>0</v>
      </c>
      <c r="R50" s="3">
        <f t="shared" si="28"/>
        <v>0</v>
      </c>
      <c r="S50" s="3">
        <f t="shared" si="28"/>
        <v>0</v>
      </c>
      <c r="T50" s="3">
        <f t="shared" si="28"/>
        <v>0</v>
      </c>
      <c r="U50" s="3">
        <f t="shared" si="28"/>
        <v>0</v>
      </c>
      <c r="V50" s="3">
        <f t="shared" si="28"/>
        <v>0</v>
      </c>
      <c r="W50" s="32"/>
    </row>
    <row r="51" spans="1:23" s="13" customFormat="1" x14ac:dyDescent="0.25">
      <c r="A51" s="21"/>
      <c r="B51" s="67" t="s">
        <v>28</v>
      </c>
      <c r="C51" s="67"/>
      <c r="D51" s="22"/>
      <c r="E51" s="4">
        <f>E52+E53</f>
        <v>53816.1</v>
      </c>
      <c r="F51" s="4">
        <f t="shared" ref="F51:V51" si="29">F52+F53</f>
        <v>16171</v>
      </c>
      <c r="G51" s="4">
        <f t="shared" si="29"/>
        <v>69987.100000000006</v>
      </c>
      <c r="H51" s="4">
        <f t="shared" si="29"/>
        <v>0</v>
      </c>
      <c r="I51" s="4">
        <f t="shared" si="29"/>
        <v>0</v>
      </c>
      <c r="J51" s="4">
        <f t="shared" si="29"/>
        <v>0</v>
      </c>
      <c r="K51" s="4">
        <f t="shared" si="29"/>
        <v>0</v>
      </c>
      <c r="L51" s="4">
        <f t="shared" si="29"/>
        <v>0</v>
      </c>
      <c r="M51" s="4">
        <f t="shared" si="29"/>
        <v>0</v>
      </c>
      <c r="N51" s="4">
        <f t="shared" si="29"/>
        <v>0</v>
      </c>
      <c r="O51" s="4">
        <f t="shared" si="29"/>
        <v>0</v>
      </c>
      <c r="P51" s="4">
        <f t="shared" si="29"/>
        <v>0</v>
      </c>
      <c r="Q51" s="4">
        <f t="shared" si="29"/>
        <v>0</v>
      </c>
      <c r="R51" s="4">
        <f t="shared" si="29"/>
        <v>0</v>
      </c>
      <c r="S51" s="4">
        <f t="shared" si="29"/>
        <v>0</v>
      </c>
      <c r="T51" s="4">
        <f t="shared" si="29"/>
        <v>0</v>
      </c>
      <c r="U51" s="4">
        <f t="shared" si="29"/>
        <v>0</v>
      </c>
      <c r="V51" s="4">
        <f t="shared" si="29"/>
        <v>0</v>
      </c>
      <c r="W51" s="32"/>
    </row>
    <row r="52" spans="1:23" s="13" customFormat="1" ht="47.25" x14ac:dyDescent="0.25">
      <c r="A52" s="21"/>
      <c r="B52" s="73" t="s">
        <v>19</v>
      </c>
      <c r="C52" s="30" t="s">
        <v>32</v>
      </c>
      <c r="D52" s="22" t="s">
        <v>68</v>
      </c>
      <c r="E52" s="4">
        <v>53816.1</v>
      </c>
      <c r="F52" s="4">
        <v>8000</v>
      </c>
      <c r="G52" s="4">
        <f>E52+F52</f>
        <v>61816.1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0" t="s">
        <v>74</v>
      </c>
    </row>
    <row r="53" spans="1:23" s="13" customFormat="1" ht="47.25" x14ac:dyDescent="0.25">
      <c r="A53" s="21"/>
      <c r="B53" s="75"/>
      <c r="C53" s="30" t="s">
        <v>58</v>
      </c>
      <c r="D53" s="22" t="s">
        <v>68</v>
      </c>
      <c r="E53" s="4">
        <v>0</v>
      </c>
      <c r="F53" s="4">
        <v>8171</v>
      </c>
      <c r="G53" s="4">
        <f>E53+F53</f>
        <v>8171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0" t="s">
        <v>74</v>
      </c>
    </row>
    <row r="54" spans="1:23" s="13" customFormat="1" x14ac:dyDescent="0.25">
      <c r="A54" s="21"/>
      <c r="B54" s="66" t="s">
        <v>15</v>
      </c>
      <c r="C54" s="66"/>
      <c r="D54" s="22"/>
      <c r="E54" s="3">
        <f>E55</f>
        <v>12000</v>
      </c>
      <c r="F54" s="3">
        <f>F55</f>
        <v>0</v>
      </c>
      <c r="G54" s="3">
        <f>E54+F54</f>
        <v>12000</v>
      </c>
      <c r="H54" s="3">
        <f>H55</f>
        <v>0</v>
      </c>
      <c r="I54" s="3">
        <f>I55</f>
        <v>0</v>
      </c>
      <c r="J54" s="3">
        <f>H54+I54</f>
        <v>0</v>
      </c>
      <c r="K54" s="3">
        <f>K55</f>
        <v>0</v>
      </c>
      <c r="L54" s="3">
        <f>L55</f>
        <v>0</v>
      </c>
      <c r="M54" s="3">
        <f t="shared" ref="M54:M56" si="30">K54+L54</f>
        <v>0</v>
      </c>
      <c r="N54" s="3">
        <f>N55</f>
        <v>0</v>
      </c>
      <c r="O54" s="3">
        <f>O55</f>
        <v>0</v>
      </c>
      <c r="P54" s="3">
        <f>N54+O54</f>
        <v>0</v>
      </c>
      <c r="Q54" s="3">
        <f>Q55</f>
        <v>0</v>
      </c>
      <c r="R54" s="3">
        <f>R55</f>
        <v>0</v>
      </c>
      <c r="S54" s="3">
        <f t="shared" ref="S54:S56" si="31">Q54+R54</f>
        <v>0</v>
      </c>
      <c r="T54" s="3">
        <f>T55</f>
        <v>0</v>
      </c>
      <c r="U54" s="3">
        <f>U55</f>
        <v>0</v>
      </c>
      <c r="V54" s="3">
        <f t="shared" ref="V54:V56" si="32">T54+U54</f>
        <v>0</v>
      </c>
      <c r="W54" s="32"/>
    </row>
    <row r="55" spans="1:23" s="36" customFormat="1" x14ac:dyDescent="0.25">
      <c r="A55" s="33"/>
      <c r="B55" s="66" t="s">
        <v>0</v>
      </c>
      <c r="C55" s="66"/>
      <c r="D55" s="34"/>
      <c r="E55" s="3">
        <v>12000</v>
      </c>
      <c r="F55" s="3">
        <f>SUM(F56:F56)</f>
        <v>0</v>
      </c>
      <c r="G55" s="3">
        <f t="shared" ref="G55:G56" si="33">E55+F55</f>
        <v>12000</v>
      </c>
      <c r="H55" s="3">
        <v>0</v>
      </c>
      <c r="I55" s="3">
        <f>SUM(I56:I56)</f>
        <v>0</v>
      </c>
      <c r="J55" s="3">
        <f t="shared" ref="J55:J56" si="34">H55+I55</f>
        <v>0</v>
      </c>
      <c r="K55" s="3">
        <v>0</v>
      </c>
      <c r="L55" s="3">
        <f>SUM(L56:L56)</f>
        <v>0</v>
      </c>
      <c r="M55" s="3">
        <f t="shared" si="30"/>
        <v>0</v>
      </c>
      <c r="N55" s="3">
        <v>0</v>
      </c>
      <c r="O55" s="3">
        <v>0</v>
      </c>
      <c r="P55" s="3">
        <f t="shared" ref="P55:P56" si="35">N55+O55</f>
        <v>0</v>
      </c>
      <c r="Q55" s="3">
        <v>0</v>
      </c>
      <c r="R55" s="3">
        <v>0</v>
      </c>
      <c r="S55" s="3">
        <f t="shared" si="31"/>
        <v>0</v>
      </c>
      <c r="T55" s="3">
        <v>0</v>
      </c>
      <c r="U55" s="3">
        <v>0</v>
      </c>
      <c r="V55" s="3">
        <f t="shared" si="32"/>
        <v>0</v>
      </c>
      <c r="W55" s="35"/>
    </row>
    <row r="56" spans="1:23" s="37" customFormat="1" ht="47.25" hidden="1" x14ac:dyDescent="0.25">
      <c r="A56" s="37">
        <v>0</v>
      </c>
      <c r="B56" s="24" t="s">
        <v>12</v>
      </c>
      <c r="C56" s="31" t="s">
        <v>31</v>
      </c>
      <c r="D56" s="22" t="s">
        <v>68</v>
      </c>
      <c r="E56" s="5">
        <v>12000</v>
      </c>
      <c r="F56" s="5">
        <v>0</v>
      </c>
      <c r="G56" s="5">
        <f t="shared" si="33"/>
        <v>12000</v>
      </c>
      <c r="H56" s="5">
        <v>0</v>
      </c>
      <c r="I56" s="5">
        <v>0</v>
      </c>
      <c r="J56" s="5">
        <f t="shared" si="34"/>
        <v>0</v>
      </c>
      <c r="K56" s="5">
        <v>0</v>
      </c>
      <c r="L56" s="5">
        <v>0</v>
      </c>
      <c r="M56" s="5">
        <f t="shared" si="30"/>
        <v>0</v>
      </c>
      <c r="N56" s="5">
        <v>0</v>
      </c>
      <c r="O56" s="5">
        <v>0</v>
      </c>
      <c r="P56" s="5">
        <f t="shared" si="35"/>
        <v>0</v>
      </c>
      <c r="Q56" s="5">
        <v>0</v>
      </c>
      <c r="R56" s="5">
        <v>0</v>
      </c>
      <c r="S56" s="5">
        <f t="shared" si="31"/>
        <v>0</v>
      </c>
      <c r="T56" s="5">
        <v>0</v>
      </c>
      <c r="U56" s="5">
        <v>0</v>
      </c>
      <c r="V56" s="5">
        <f t="shared" si="32"/>
        <v>0</v>
      </c>
      <c r="W56" s="38"/>
    </row>
    <row r="57" spans="1:23" ht="40.5" customHeight="1" x14ac:dyDescent="0.25">
      <c r="A57" s="37"/>
      <c r="B57" s="66" t="s">
        <v>29</v>
      </c>
      <c r="C57" s="66"/>
      <c r="D57" s="39"/>
      <c r="E57" s="2">
        <f>E58</f>
        <v>3122565.6</v>
      </c>
      <c r="F57" s="2">
        <f t="shared" ref="F57:V58" si="36">F58</f>
        <v>172042.39999999994</v>
      </c>
      <c r="G57" s="2">
        <f t="shared" si="36"/>
        <v>3294608.0000000005</v>
      </c>
      <c r="H57" s="2">
        <f t="shared" si="36"/>
        <v>0</v>
      </c>
      <c r="I57" s="2">
        <f t="shared" si="36"/>
        <v>0</v>
      </c>
      <c r="J57" s="2">
        <f t="shared" si="36"/>
        <v>0</v>
      </c>
      <c r="K57" s="2">
        <f t="shared" si="36"/>
        <v>4857271.0999999996</v>
      </c>
      <c r="L57" s="2">
        <f t="shared" si="36"/>
        <v>-5000.0000000000146</v>
      </c>
      <c r="M57" s="2">
        <f t="shared" si="36"/>
        <v>4852271.0999999996</v>
      </c>
      <c r="N57" s="2">
        <f t="shared" si="36"/>
        <v>0</v>
      </c>
      <c r="O57" s="2">
        <f t="shared" si="36"/>
        <v>0</v>
      </c>
      <c r="P57" s="2">
        <f t="shared" si="36"/>
        <v>0</v>
      </c>
      <c r="Q57" s="2">
        <f t="shared" si="36"/>
        <v>4489351.5000000009</v>
      </c>
      <c r="R57" s="2">
        <f t="shared" si="36"/>
        <v>0</v>
      </c>
      <c r="S57" s="2">
        <f t="shared" si="36"/>
        <v>4489351.5</v>
      </c>
      <c r="T57" s="2">
        <f t="shared" si="36"/>
        <v>0</v>
      </c>
      <c r="U57" s="2">
        <f t="shared" si="36"/>
        <v>0</v>
      </c>
      <c r="V57" s="2">
        <f t="shared" si="36"/>
        <v>0</v>
      </c>
      <c r="W57" s="19"/>
    </row>
    <row r="58" spans="1:23" ht="15.75" customHeight="1" x14ac:dyDescent="0.25">
      <c r="B58" s="66" t="s">
        <v>15</v>
      </c>
      <c r="C58" s="66"/>
      <c r="D58" s="43"/>
      <c r="E58" s="3">
        <f>E59</f>
        <v>3122565.6</v>
      </c>
      <c r="F58" s="3">
        <f t="shared" si="36"/>
        <v>172042.39999999994</v>
      </c>
      <c r="G58" s="3">
        <f t="shared" si="36"/>
        <v>3294608.0000000005</v>
      </c>
      <c r="H58" s="3">
        <f t="shared" si="36"/>
        <v>0</v>
      </c>
      <c r="I58" s="3">
        <f t="shared" si="36"/>
        <v>0</v>
      </c>
      <c r="J58" s="3">
        <f t="shared" si="36"/>
        <v>0</v>
      </c>
      <c r="K58" s="3">
        <f t="shared" si="36"/>
        <v>4857271.0999999996</v>
      </c>
      <c r="L58" s="3">
        <f t="shared" si="36"/>
        <v>-5000.0000000000146</v>
      </c>
      <c r="M58" s="3">
        <f t="shared" si="36"/>
        <v>4852271.0999999996</v>
      </c>
      <c r="N58" s="3">
        <f t="shared" si="36"/>
        <v>0</v>
      </c>
      <c r="O58" s="3">
        <f t="shared" si="36"/>
        <v>0</v>
      </c>
      <c r="P58" s="3">
        <f t="shared" si="36"/>
        <v>0</v>
      </c>
      <c r="Q58" s="3">
        <f t="shared" si="36"/>
        <v>4489351.5000000009</v>
      </c>
      <c r="R58" s="3">
        <f t="shared" si="36"/>
        <v>0</v>
      </c>
      <c r="S58" s="3">
        <f t="shared" si="36"/>
        <v>4489351.5</v>
      </c>
      <c r="T58" s="3">
        <f t="shared" si="36"/>
        <v>0</v>
      </c>
      <c r="U58" s="3">
        <f t="shared" si="36"/>
        <v>0</v>
      </c>
      <c r="V58" s="3">
        <f t="shared" si="36"/>
        <v>0</v>
      </c>
      <c r="W58" s="22"/>
    </row>
    <row r="59" spans="1:23" ht="15.75" customHeight="1" x14ac:dyDescent="0.25">
      <c r="B59" s="72" t="s">
        <v>0</v>
      </c>
      <c r="C59" s="72"/>
      <c r="D59" s="51"/>
      <c r="E59" s="48">
        <f t="shared" ref="E59:V59" si="37">SUM(E60:E78)</f>
        <v>3122565.6</v>
      </c>
      <c r="F59" s="48">
        <f t="shared" si="37"/>
        <v>172042.39999999994</v>
      </c>
      <c r="G59" s="48">
        <f t="shared" si="37"/>
        <v>3294608.0000000005</v>
      </c>
      <c r="H59" s="48">
        <f t="shared" si="37"/>
        <v>0</v>
      </c>
      <c r="I59" s="48">
        <f t="shared" si="37"/>
        <v>0</v>
      </c>
      <c r="J59" s="48">
        <f t="shared" si="37"/>
        <v>0</v>
      </c>
      <c r="K59" s="48">
        <f t="shared" si="37"/>
        <v>4857271.0999999996</v>
      </c>
      <c r="L59" s="48">
        <f t="shared" si="37"/>
        <v>-5000.0000000000146</v>
      </c>
      <c r="M59" s="48">
        <f t="shared" si="37"/>
        <v>4852271.0999999996</v>
      </c>
      <c r="N59" s="48">
        <f t="shared" si="37"/>
        <v>0</v>
      </c>
      <c r="O59" s="48">
        <f t="shared" si="37"/>
        <v>0</v>
      </c>
      <c r="P59" s="48">
        <f t="shared" si="37"/>
        <v>0</v>
      </c>
      <c r="Q59" s="48">
        <f t="shared" si="37"/>
        <v>4489351.5000000009</v>
      </c>
      <c r="R59" s="48">
        <f t="shared" si="37"/>
        <v>0</v>
      </c>
      <c r="S59" s="48">
        <f t="shared" si="37"/>
        <v>4489351.5</v>
      </c>
      <c r="T59" s="48">
        <f t="shared" si="37"/>
        <v>0</v>
      </c>
      <c r="U59" s="48">
        <f t="shared" si="37"/>
        <v>0</v>
      </c>
      <c r="V59" s="48">
        <f t="shared" si="37"/>
        <v>0</v>
      </c>
      <c r="W59" s="47"/>
    </row>
    <row r="60" spans="1:23" ht="47.25" x14ac:dyDescent="0.25">
      <c r="B60" s="63" t="s">
        <v>7</v>
      </c>
      <c r="C60" s="46" t="s">
        <v>73</v>
      </c>
      <c r="D60" s="47" t="s">
        <v>68</v>
      </c>
      <c r="E60" s="48">
        <v>840453</v>
      </c>
      <c r="F60" s="48">
        <v>890205.7</v>
      </c>
      <c r="G60" s="48">
        <f t="shared" ref="G60:G76" si="38">E60+F60</f>
        <v>1730658.7</v>
      </c>
      <c r="H60" s="48">
        <v>0</v>
      </c>
      <c r="I60" s="48">
        <v>0</v>
      </c>
      <c r="J60" s="48">
        <f t="shared" ref="J60:J78" si="39">H60+I60</f>
        <v>0</v>
      </c>
      <c r="K60" s="48">
        <v>502205.7</v>
      </c>
      <c r="L60" s="48">
        <v>-502205.7</v>
      </c>
      <c r="M60" s="48">
        <f t="shared" ref="M60:M78" si="40">K60+L60</f>
        <v>0</v>
      </c>
      <c r="N60" s="48">
        <v>0</v>
      </c>
      <c r="O60" s="48">
        <v>0</v>
      </c>
      <c r="P60" s="48">
        <f t="shared" ref="P60:P78" si="41">N60+O60</f>
        <v>0</v>
      </c>
      <c r="Q60" s="48">
        <v>0</v>
      </c>
      <c r="R60" s="48">
        <v>0</v>
      </c>
      <c r="S60" s="48">
        <f t="shared" ref="S60:S78" si="42">Q60+R60</f>
        <v>0</v>
      </c>
      <c r="T60" s="48">
        <v>0</v>
      </c>
      <c r="U60" s="48">
        <v>0</v>
      </c>
      <c r="V60" s="48">
        <f t="shared" ref="V60:V78" si="43">T60+U60</f>
        <v>0</v>
      </c>
      <c r="W60" s="49" t="s">
        <v>74</v>
      </c>
    </row>
    <row r="61" spans="1:23" ht="110.25" x14ac:dyDescent="0.25">
      <c r="B61" s="64"/>
      <c r="C61" s="46" t="s">
        <v>75</v>
      </c>
      <c r="D61" s="47" t="s">
        <v>68</v>
      </c>
      <c r="E61" s="48">
        <v>1016</v>
      </c>
      <c r="F61" s="48">
        <v>1404.1</v>
      </c>
      <c r="G61" s="48">
        <f t="shared" si="38"/>
        <v>2420.1</v>
      </c>
      <c r="H61" s="48">
        <v>0</v>
      </c>
      <c r="I61" s="48">
        <v>0</v>
      </c>
      <c r="J61" s="48">
        <f t="shared" si="39"/>
        <v>0</v>
      </c>
      <c r="K61" s="48">
        <v>0</v>
      </c>
      <c r="L61" s="48">
        <v>0</v>
      </c>
      <c r="M61" s="48">
        <f t="shared" si="40"/>
        <v>0</v>
      </c>
      <c r="N61" s="48">
        <v>0</v>
      </c>
      <c r="O61" s="48">
        <v>0</v>
      </c>
      <c r="P61" s="48">
        <f t="shared" si="41"/>
        <v>0</v>
      </c>
      <c r="Q61" s="48">
        <v>0</v>
      </c>
      <c r="R61" s="48">
        <v>0</v>
      </c>
      <c r="S61" s="48">
        <f t="shared" si="42"/>
        <v>0</v>
      </c>
      <c r="T61" s="48">
        <v>0</v>
      </c>
      <c r="U61" s="48">
        <v>0</v>
      </c>
      <c r="V61" s="48">
        <f t="shared" si="43"/>
        <v>0</v>
      </c>
      <c r="W61" s="49" t="s">
        <v>76</v>
      </c>
    </row>
    <row r="62" spans="1:23" ht="47.25" hidden="1" x14ac:dyDescent="0.25">
      <c r="A62" s="6">
        <v>0</v>
      </c>
      <c r="B62" s="65"/>
      <c r="C62" s="46" t="s">
        <v>77</v>
      </c>
      <c r="D62" s="46" t="s">
        <v>78</v>
      </c>
      <c r="E62" s="48">
        <v>11000</v>
      </c>
      <c r="F62" s="48">
        <v>0</v>
      </c>
      <c r="G62" s="48">
        <f t="shared" si="38"/>
        <v>11000</v>
      </c>
      <c r="H62" s="48">
        <v>0</v>
      </c>
      <c r="I62" s="48">
        <v>0</v>
      </c>
      <c r="J62" s="48">
        <f t="shared" si="39"/>
        <v>0</v>
      </c>
      <c r="K62" s="48">
        <v>0</v>
      </c>
      <c r="L62" s="48">
        <v>0</v>
      </c>
      <c r="M62" s="48">
        <f t="shared" si="40"/>
        <v>0</v>
      </c>
      <c r="N62" s="48">
        <v>0</v>
      </c>
      <c r="O62" s="48">
        <v>0</v>
      </c>
      <c r="P62" s="48">
        <f t="shared" si="41"/>
        <v>0</v>
      </c>
      <c r="Q62" s="48">
        <v>0</v>
      </c>
      <c r="R62" s="48">
        <v>0</v>
      </c>
      <c r="S62" s="48">
        <f t="shared" si="42"/>
        <v>0</v>
      </c>
      <c r="T62" s="48">
        <v>0</v>
      </c>
      <c r="U62" s="48">
        <v>0</v>
      </c>
      <c r="V62" s="48">
        <f t="shared" si="43"/>
        <v>0</v>
      </c>
      <c r="W62" s="49"/>
    </row>
    <row r="63" spans="1:23" ht="63" x14ac:dyDescent="0.25">
      <c r="B63" s="86" t="s">
        <v>17</v>
      </c>
      <c r="C63" s="46" t="s">
        <v>79</v>
      </c>
      <c r="D63" s="46" t="s">
        <v>68</v>
      </c>
      <c r="E63" s="48">
        <v>6625.1</v>
      </c>
      <c r="F63" s="48">
        <v>2000</v>
      </c>
      <c r="G63" s="48">
        <f t="shared" si="38"/>
        <v>8625.1</v>
      </c>
      <c r="H63" s="48">
        <v>0</v>
      </c>
      <c r="I63" s="48">
        <v>0</v>
      </c>
      <c r="J63" s="48">
        <f t="shared" si="39"/>
        <v>0</v>
      </c>
      <c r="K63" s="48">
        <v>11374.9</v>
      </c>
      <c r="L63" s="48">
        <v>25000</v>
      </c>
      <c r="M63" s="48">
        <f t="shared" si="40"/>
        <v>36374.9</v>
      </c>
      <c r="N63" s="48">
        <v>0</v>
      </c>
      <c r="O63" s="48">
        <v>0</v>
      </c>
      <c r="P63" s="48">
        <f t="shared" si="41"/>
        <v>0</v>
      </c>
      <c r="Q63" s="48">
        <v>283394.40000000002</v>
      </c>
      <c r="R63" s="48">
        <v>0</v>
      </c>
      <c r="S63" s="48">
        <f t="shared" si="42"/>
        <v>283394.40000000002</v>
      </c>
      <c r="T63" s="48">
        <v>0</v>
      </c>
      <c r="U63" s="48">
        <v>0</v>
      </c>
      <c r="V63" s="48">
        <f t="shared" si="43"/>
        <v>0</v>
      </c>
      <c r="W63" s="49" t="s">
        <v>80</v>
      </c>
    </row>
    <row r="64" spans="1:23" ht="47.25" x14ac:dyDescent="0.25">
      <c r="B64" s="87"/>
      <c r="C64" s="46" t="s">
        <v>81</v>
      </c>
      <c r="D64" s="46" t="s">
        <v>68</v>
      </c>
      <c r="E64" s="48">
        <v>431342.6</v>
      </c>
      <c r="F64" s="48">
        <v>-114327</v>
      </c>
      <c r="G64" s="48">
        <f t="shared" si="38"/>
        <v>317015.59999999998</v>
      </c>
      <c r="H64" s="48">
        <v>0</v>
      </c>
      <c r="I64" s="48">
        <v>0</v>
      </c>
      <c r="J64" s="48">
        <f t="shared" si="39"/>
        <v>0</v>
      </c>
      <c r="K64" s="48">
        <v>477861.4</v>
      </c>
      <c r="L64" s="48">
        <v>600000</v>
      </c>
      <c r="M64" s="48">
        <f t="shared" si="40"/>
        <v>1077861.3999999999</v>
      </c>
      <c r="N64" s="48">
        <v>0</v>
      </c>
      <c r="O64" s="48">
        <v>0</v>
      </c>
      <c r="P64" s="48">
        <f t="shared" si="41"/>
        <v>0</v>
      </c>
      <c r="Q64" s="48">
        <v>1634680.5</v>
      </c>
      <c r="R64" s="48">
        <v>-551228.30000000005</v>
      </c>
      <c r="S64" s="48">
        <f t="shared" si="42"/>
        <v>1083452.2</v>
      </c>
      <c r="T64" s="48">
        <v>0</v>
      </c>
      <c r="U64" s="48">
        <v>0</v>
      </c>
      <c r="V64" s="48">
        <f t="shared" si="43"/>
        <v>0</v>
      </c>
      <c r="W64" s="49" t="s">
        <v>82</v>
      </c>
    </row>
    <row r="65" spans="1:23" ht="31.5" x14ac:dyDescent="0.25">
      <c r="B65" s="87"/>
      <c r="C65" s="46" t="s">
        <v>83</v>
      </c>
      <c r="D65" s="46" t="s">
        <v>68</v>
      </c>
      <c r="E65" s="48">
        <v>878846.2</v>
      </c>
      <c r="F65" s="48">
        <v>0</v>
      </c>
      <c r="G65" s="48">
        <f t="shared" si="38"/>
        <v>878846.2</v>
      </c>
      <c r="H65" s="48">
        <v>0</v>
      </c>
      <c r="I65" s="48">
        <v>0</v>
      </c>
      <c r="J65" s="48">
        <f t="shared" si="39"/>
        <v>0</v>
      </c>
      <c r="K65" s="48">
        <v>1648091</v>
      </c>
      <c r="L65" s="48">
        <v>0</v>
      </c>
      <c r="M65" s="48">
        <f t="shared" si="40"/>
        <v>1648091</v>
      </c>
      <c r="N65" s="48">
        <v>0</v>
      </c>
      <c r="O65" s="48">
        <v>0</v>
      </c>
      <c r="P65" s="48">
        <f t="shared" si="41"/>
        <v>0</v>
      </c>
      <c r="Q65" s="48">
        <v>627474.30000000005</v>
      </c>
      <c r="R65" s="48">
        <v>0</v>
      </c>
      <c r="S65" s="48">
        <f t="shared" si="42"/>
        <v>627474.30000000005</v>
      </c>
      <c r="T65" s="48">
        <v>0</v>
      </c>
      <c r="U65" s="48">
        <v>0</v>
      </c>
      <c r="V65" s="48">
        <f t="shared" si="43"/>
        <v>0</v>
      </c>
      <c r="W65" s="49"/>
    </row>
    <row r="66" spans="1:23" ht="47.25" x14ac:dyDescent="0.25">
      <c r="B66" s="87"/>
      <c r="C66" s="50" t="s">
        <v>84</v>
      </c>
      <c r="D66" s="50" t="s">
        <v>68</v>
      </c>
      <c r="E66" s="48">
        <v>15400</v>
      </c>
      <c r="F66" s="48">
        <v>-900</v>
      </c>
      <c r="G66" s="48">
        <f t="shared" si="38"/>
        <v>14500</v>
      </c>
      <c r="H66" s="48">
        <v>0</v>
      </c>
      <c r="I66" s="48">
        <v>0</v>
      </c>
      <c r="J66" s="48">
        <f t="shared" si="39"/>
        <v>0</v>
      </c>
      <c r="K66" s="48">
        <v>22322.799999999999</v>
      </c>
      <c r="L66" s="48">
        <v>900</v>
      </c>
      <c r="M66" s="48">
        <f t="shared" si="40"/>
        <v>23222.799999999999</v>
      </c>
      <c r="N66" s="48">
        <v>0</v>
      </c>
      <c r="O66" s="48">
        <v>0</v>
      </c>
      <c r="P66" s="48">
        <f t="shared" si="41"/>
        <v>0</v>
      </c>
      <c r="Q66" s="48">
        <v>443490.7</v>
      </c>
      <c r="R66" s="48">
        <v>0</v>
      </c>
      <c r="S66" s="48">
        <f t="shared" si="42"/>
        <v>443490.7</v>
      </c>
      <c r="T66" s="48">
        <v>0</v>
      </c>
      <c r="U66" s="48">
        <v>0</v>
      </c>
      <c r="V66" s="48">
        <f t="shared" si="43"/>
        <v>0</v>
      </c>
      <c r="W66" s="49" t="s">
        <v>82</v>
      </c>
    </row>
    <row r="67" spans="1:23" ht="47.25" hidden="1" x14ac:dyDescent="0.25">
      <c r="A67" s="6">
        <v>0</v>
      </c>
      <c r="B67" s="88"/>
      <c r="C67" s="51" t="s">
        <v>85</v>
      </c>
      <c r="D67" s="51" t="s">
        <v>68</v>
      </c>
      <c r="E67" s="48">
        <v>0</v>
      </c>
      <c r="F67" s="48">
        <v>0</v>
      </c>
      <c r="G67" s="48">
        <f t="shared" si="38"/>
        <v>0</v>
      </c>
      <c r="H67" s="48">
        <v>0</v>
      </c>
      <c r="I67" s="48">
        <v>0</v>
      </c>
      <c r="J67" s="48">
        <f t="shared" si="39"/>
        <v>0</v>
      </c>
      <c r="K67" s="48">
        <v>7200</v>
      </c>
      <c r="L67" s="48">
        <v>0</v>
      </c>
      <c r="M67" s="48">
        <f t="shared" si="40"/>
        <v>7200</v>
      </c>
      <c r="N67" s="48">
        <v>0</v>
      </c>
      <c r="O67" s="48">
        <v>0</v>
      </c>
      <c r="P67" s="48">
        <f t="shared" si="41"/>
        <v>0</v>
      </c>
      <c r="Q67" s="48">
        <v>8640</v>
      </c>
      <c r="R67" s="48">
        <v>0</v>
      </c>
      <c r="S67" s="48">
        <f t="shared" si="42"/>
        <v>8640</v>
      </c>
      <c r="T67" s="48">
        <v>0</v>
      </c>
      <c r="U67" s="48">
        <v>0</v>
      </c>
      <c r="V67" s="48">
        <f t="shared" si="43"/>
        <v>0</v>
      </c>
      <c r="W67" s="49"/>
    </row>
    <row r="68" spans="1:23" ht="47.25" x14ac:dyDescent="0.25">
      <c r="B68" s="52" t="s">
        <v>30</v>
      </c>
      <c r="C68" s="51" t="s">
        <v>86</v>
      </c>
      <c r="D68" s="51" t="s">
        <v>68</v>
      </c>
      <c r="E68" s="48">
        <v>508163.2</v>
      </c>
      <c r="F68" s="4">
        <f>-353000-120000</f>
        <v>-473000</v>
      </c>
      <c r="G68" s="4">
        <f t="shared" si="38"/>
        <v>35163.200000000012</v>
      </c>
      <c r="H68" s="4">
        <v>0</v>
      </c>
      <c r="I68" s="4">
        <v>0</v>
      </c>
      <c r="J68" s="4">
        <f t="shared" si="39"/>
        <v>0</v>
      </c>
      <c r="K68" s="4">
        <v>1194869.3</v>
      </c>
      <c r="L68" s="4">
        <v>-218961.6</v>
      </c>
      <c r="M68" s="4">
        <f t="shared" si="40"/>
        <v>975907.70000000007</v>
      </c>
      <c r="N68" s="4">
        <v>0</v>
      </c>
      <c r="O68" s="4">
        <v>0</v>
      </c>
      <c r="P68" s="4">
        <f t="shared" si="41"/>
        <v>0</v>
      </c>
      <c r="Q68" s="4">
        <v>0</v>
      </c>
      <c r="R68" s="4">
        <f>704228.3+120000</f>
        <v>824228.3</v>
      </c>
      <c r="S68" s="48">
        <f t="shared" si="42"/>
        <v>824228.3</v>
      </c>
      <c r="T68" s="48">
        <v>0</v>
      </c>
      <c r="U68" s="48">
        <v>0</v>
      </c>
      <c r="V68" s="48">
        <f t="shared" si="43"/>
        <v>0</v>
      </c>
      <c r="W68" s="49" t="s">
        <v>82</v>
      </c>
    </row>
    <row r="69" spans="1:23" ht="47.25" x14ac:dyDescent="0.25">
      <c r="B69" s="63" t="s">
        <v>87</v>
      </c>
      <c r="C69" s="51" t="s">
        <v>88</v>
      </c>
      <c r="D69" s="51" t="s">
        <v>68</v>
      </c>
      <c r="E69" s="48">
        <v>9000</v>
      </c>
      <c r="F69" s="4">
        <v>-1000</v>
      </c>
      <c r="G69" s="4">
        <f t="shared" si="38"/>
        <v>8000</v>
      </c>
      <c r="H69" s="4">
        <v>0</v>
      </c>
      <c r="I69" s="4">
        <v>0</v>
      </c>
      <c r="J69" s="4">
        <f t="shared" si="39"/>
        <v>0</v>
      </c>
      <c r="K69" s="4">
        <v>3242.5</v>
      </c>
      <c r="L69" s="4">
        <v>25000</v>
      </c>
      <c r="M69" s="4">
        <f t="shared" si="40"/>
        <v>28242.5</v>
      </c>
      <c r="N69" s="4">
        <v>0</v>
      </c>
      <c r="O69" s="4">
        <v>0</v>
      </c>
      <c r="P69" s="4">
        <f t="shared" si="41"/>
        <v>0</v>
      </c>
      <c r="Q69" s="4">
        <v>10228.6</v>
      </c>
      <c r="R69" s="4">
        <v>0</v>
      </c>
      <c r="S69" s="48">
        <f t="shared" si="42"/>
        <v>10228.6</v>
      </c>
      <c r="T69" s="48">
        <v>0</v>
      </c>
      <c r="U69" s="48">
        <v>0</v>
      </c>
      <c r="V69" s="48">
        <f t="shared" si="43"/>
        <v>0</v>
      </c>
      <c r="W69" s="49" t="s">
        <v>82</v>
      </c>
    </row>
    <row r="70" spans="1:23" ht="63" hidden="1" x14ac:dyDescent="0.25">
      <c r="A70" s="6">
        <v>0</v>
      </c>
      <c r="B70" s="64"/>
      <c r="C70" s="51" t="s">
        <v>89</v>
      </c>
      <c r="D70" s="51" t="s">
        <v>68</v>
      </c>
      <c r="E70" s="48">
        <v>4750</v>
      </c>
      <c r="F70" s="48">
        <v>0</v>
      </c>
      <c r="G70" s="48">
        <f t="shared" si="38"/>
        <v>4750</v>
      </c>
      <c r="H70" s="48">
        <v>0</v>
      </c>
      <c r="I70" s="48">
        <v>0</v>
      </c>
      <c r="J70" s="48">
        <f t="shared" si="39"/>
        <v>0</v>
      </c>
      <c r="K70" s="48">
        <v>112600</v>
      </c>
      <c r="L70" s="48">
        <v>0</v>
      </c>
      <c r="M70" s="48">
        <f t="shared" si="40"/>
        <v>112600</v>
      </c>
      <c r="N70" s="48">
        <v>0</v>
      </c>
      <c r="O70" s="48">
        <v>0</v>
      </c>
      <c r="P70" s="48">
        <f t="shared" si="41"/>
        <v>0</v>
      </c>
      <c r="Q70" s="48">
        <v>34915.4</v>
      </c>
      <c r="R70" s="48">
        <v>0</v>
      </c>
      <c r="S70" s="48">
        <f t="shared" si="42"/>
        <v>34915.4</v>
      </c>
      <c r="T70" s="48">
        <v>0</v>
      </c>
      <c r="U70" s="48">
        <v>0</v>
      </c>
      <c r="V70" s="48">
        <f t="shared" si="43"/>
        <v>0</v>
      </c>
      <c r="W70" s="49"/>
    </row>
    <row r="71" spans="1:23" ht="47.25" hidden="1" x14ac:dyDescent="0.25">
      <c r="A71" s="6">
        <v>0</v>
      </c>
      <c r="B71" s="64"/>
      <c r="C71" s="51" t="s">
        <v>90</v>
      </c>
      <c r="D71" s="51" t="s">
        <v>68</v>
      </c>
      <c r="E71" s="48">
        <v>4700</v>
      </c>
      <c r="F71" s="48">
        <v>0</v>
      </c>
      <c r="G71" s="48">
        <f t="shared" si="38"/>
        <v>4700</v>
      </c>
      <c r="H71" s="48">
        <v>0</v>
      </c>
      <c r="I71" s="48">
        <v>0</v>
      </c>
      <c r="J71" s="48">
        <f t="shared" si="39"/>
        <v>0</v>
      </c>
      <c r="K71" s="48">
        <v>27300</v>
      </c>
      <c r="L71" s="48">
        <v>0</v>
      </c>
      <c r="M71" s="48">
        <f t="shared" si="40"/>
        <v>27300</v>
      </c>
      <c r="N71" s="48">
        <v>0</v>
      </c>
      <c r="O71" s="48">
        <v>0</v>
      </c>
      <c r="P71" s="48">
        <f t="shared" si="41"/>
        <v>0</v>
      </c>
      <c r="Q71" s="48">
        <v>273500</v>
      </c>
      <c r="R71" s="48">
        <v>-173500</v>
      </c>
      <c r="S71" s="48">
        <f t="shared" si="42"/>
        <v>100000</v>
      </c>
      <c r="T71" s="48">
        <v>0</v>
      </c>
      <c r="U71" s="48">
        <v>0</v>
      </c>
      <c r="V71" s="48">
        <f t="shared" si="43"/>
        <v>0</v>
      </c>
      <c r="W71" s="49"/>
    </row>
    <row r="72" spans="1:23" ht="47.25" hidden="1" x14ac:dyDescent="0.25">
      <c r="A72" s="6">
        <v>0</v>
      </c>
      <c r="B72" s="64"/>
      <c r="C72" s="51" t="s">
        <v>91</v>
      </c>
      <c r="D72" s="51" t="s">
        <v>68</v>
      </c>
      <c r="E72" s="48">
        <v>46198.1</v>
      </c>
      <c r="F72" s="48">
        <v>0</v>
      </c>
      <c r="G72" s="48">
        <f t="shared" si="38"/>
        <v>46198.1</v>
      </c>
      <c r="H72" s="48">
        <v>0</v>
      </c>
      <c r="I72" s="48">
        <v>0</v>
      </c>
      <c r="J72" s="48">
        <f t="shared" si="39"/>
        <v>0</v>
      </c>
      <c r="K72" s="48">
        <v>319734.3</v>
      </c>
      <c r="L72" s="48">
        <v>0</v>
      </c>
      <c r="M72" s="48">
        <f t="shared" si="40"/>
        <v>319734.3</v>
      </c>
      <c r="N72" s="48">
        <v>0</v>
      </c>
      <c r="O72" s="48">
        <v>0</v>
      </c>
      <c r="P72" s="48">
        <f t="shared" si="41"/>
        <v>0</v>
      </c>
      <c r="Q72" s="48">
        <v>701086.8</v>
      </c>
      <c r="R72" s="48">
        <v>-301438.40000000002</v>
      </c>
      <c r="S72" s="48">
        <f t="shared" si="42"/>
        <v>399648.4</v>
      </c>
      <c r="T72" s="48">
        <v>0</v>
      </c>
      <c r="U72" s="48">
        <v>0</v>
      </c>
      <c r="V72" s="48">
        <f t="shared" si="43"/>
        <v>0</v>
      </c>
      <c r="W72" s="49"/>
    </row>
    <row r="73" spans="1:23" ht="63" x14ac:dyDescent="0.25">
      <c r="B73" s="64"/>
      <c r="C73" s="51" t="s">
        <v>92</v>
      </c>
      <c r="D73" s="51" t="s">
        <v>68</v>
      </c>
      <c r="E73" s="48">
        <v>10100</v>
      </c>
      <c r="F73" s="4">
        <f>100+650</f>
        <v>750</v>
      </c>
      <c r="G73" s="4">
        <f t="shared" si="38"/>
        <v>10850</v>
      </c>
      <c r="H73" s="4">
        <v>0</v>
      </c>
      <c r="I73" s="4">
        <v>0</v>
      </c>
      <c r="J73" s="4">
        <f t="shared" si="39"/>
        <v>0</v>
      </c>
      <c r="K73" s="4">
        <v>68007</v>
      </c>
      <c r="L73" s="4">
        <v>0</v>
      </c>
      <c r="M73" s="4">
        <f t="shared" si="40"/>
        <v>68007</v>
      </c>
      <c r="N73" s="4">
        <v>0</v>
      </c>
      <c r="O73" s="4">
        <v>0</v>
      </c>
      <c r="P73" s="4">
        <f t="shared" si="41"/>
        <v>0</v>
      </c>
      <c r="Q73" s="4">
        <v>276897.90000000002</v>
      </c>
      <c r="R73" s="4">
        <f>0-120000</f>
        <v>-120000</v>
      </c>
      <c r="S73" s="48">
        <f t="shared" si="42"/>
        <v>156897.90000000002</v>
      </c>
      <c r="T73" s="48">
        <v>0</v>
      </c>
      <c r="U73" s="48">
        <v>0</v>
      </c>
      <c r="V73" s="48">
        <f t="shared" si="43"/>
        <v>0</v>
      </c>
      <c r="W73" s="49" t="s">
        <v>74</v>
      </c>
    </row>
    <row r="74" spans="1:23" ht="47.25" x14ac:dyDescent="0.25">
      <c r="B74" s="64"/>
      <c r="C74" s="51" t="s">
        <v>93</v>
      </c>
      <c r="D74" s="51" t="s">
        <v>68</v>
      </c>
      <c r="E74" s="48">
        <v>0</v>
      </c>
      <c r="F74" s="48">
        <v>0</v>
      </c>
      <c r="G74" s="48">
        <f t="shared" si="38"/>
        <v>0</v>
      </c>
      <c r="H74" s="48">
        <v>0</v>
      </c>
      <c r="I74" s="48">
        <v>0</v>
      </c>
      <c r="J74" s="48">
        <f t="shared" si="39"/>
        <v>0</v>
      </c>
      <c r="K74" s="48">
        <v>0</v>
      </c>
      <c r="L74" s="48">
        <v>0</v>
      </c>
      <c r="M74" s="48">
        <f t="shared" si="40"/>
        <v>0</v>
      </c>
      <c r="N74" s="48">
        <v>0</v>
      </c>
      <c r="O74" s="48">
        <v>0</v>
      </c>
      <c r="P74" s="48">
        <f t="shared" si="41"/>
        <v>0</v>
      </c>
      <c r="Q74" s="48">
        <v>4700</v>
      </c>
      <c r="R74" s="48">
        <v>0</v>
      </c>
      <c r="S74" s="48">
        <f t="shared" si="42"/>
        <v>4700</v>
      </c>
      <c r="T74" s="48">
        <v>0</v>
      </c>
      <c r="U74" s="48">
        <v>0</v>
      </c>
      <c r="V74" s="48">
        <f t="shared" si="43"/>
        <v>0</v>
      </c>
      <c r="W74" s="49"/>
    </row>
    <row r="75" spans="1:23" ht="47.25" x14ac:dyDescent="0.25">
      <c r="B75" s="64"/>
      <c r="C75" s="46" t="s">
        <v>94</v>
      </c>
      <c r="D75" s="46" t="s">
        <v>68</v>
      </c>
      <c r="E75" s="48">
        <v>0</v>
      </c>
      <c r="F75" s="48">
        <v>0</v>
      </c>
      <c r="G75" s="48">
        <f t="shared" si="38"/>
        <v>0</v>
      </c>
      <c r="H75" s="48">
        <v>0</v>
      </c>
      <c r="I75" s="48">
        <v>0</v>
      </c>
      <c r="J75" s="48">
        <f t="shared" si="39"/>
        <v>0</v>
      </c>
      <c r="K75" s="48">
        <v>0</v>
      </c>
      <c r="L75" s="48">
        <v>0</v>
      </c>
      <c r="M75" s="48">
        <f t="shared" si="40"/>
        <v>0</v>
      </c>
      <c r="N75" s="48">
        <v>0</v>
      </c>
      <c r="O75" s="48">
        <v>0</v>
      </c>
      <c r="P75" s="48">
        <f t="shared" si="41"/>
        <v>0</v>
      </c>
      <c r="Q75" s="48">
        <v>9042.9</v>
      </c>
      <c r="R75" s="48">
        <v>0</v>
      </c>
      <c r="S75" s="48">
        <f t="shared" si="42"/>
        <v>9042.9</v>
      </c>
      <c r="T75" s="48">
        <v>0</v>
      </c>
      <c r="U75" s="48">
        <v>0</v>
      </c>
      <c r="V75" s="48">
        <f t="shared" si="43"/>
        <v>0</v>
      </c>
      <c r="W75" s="49"/>
    </row>
    <row r="76" spans="1:23" ht="47.25" x14ac:dyDescent="0.25">
      <c r="B76" s="65"/>
      <c r="C76" s="46" t="s">
        <v>95</v>
      </c>
      <c r="D76" s="46" t="s">
        <v>68</v>
      </c>
      <c r="E76" s="48">
        <v>0</v>
      </c>
      <c r="F76" s="48">
        <v>0</v>
      </c>
      <c r="G76" s="48">
        <f t="shared" si="38"/>
        <v>0</v>
      </c>
      <c r="H76" s="48">
        <v>0</v>
      </c>
      <c r="I76" s="48">
        <v>0</v>
      </c>
      <c r="J76" s="48">
        <f t="shared" si="39"/>
        <v>0</v>
      </c>
      <c r="K76" s="48">
        <v>0</v>
      </c>
      <c r="L76" s="48">
        <v>0</v>
      </c>
      <c r="M76" s="48">
        <f t="shared" si="40"/>
        <v>0</v>
      </c>
      <c r="N76" s="48">
        <v>0</v>
      </c>
      <c r="O76" s="48">
        <v>0</v>
      </c>
      <c r="P76" s="48">
        <f t="shared" si="41"/>
        <v>0</v>
      </c>
      <c r="Q76" s="48">
        <v>4800</v>
      </c>
      <c r="R76" s="48">
        <v>0</v>
      </c>
      <c r="S76" s="48">
        <f t="shared" si="42"/>
        <v>4800</v>
      </c>
      <c r="T76" s="48">
        <v>0</v>
      </c>
      <c r="U76" s="48">
        <v>0</v>
      </c>
      <c r="V76" s="48">
        <f t="shared" si="43"/>
        <v>0</v>
      </c>
      <c r="W76" s="49"/>
    </row>
    <row r="77" spans="1:23" ht="47.25" x14ac:dyDescent="0.25">
      <c r="B77" s="63" t="s">
        <v>19</v>
      </c>
      <c r="C77" s="46" t="s">
        <v>96</v>
      </c>
      <c r="D77" s="47" t="s">
        <v>68</v>
      </c>
      <c r="E77" s="48">
        <v>354971.4</v>
      </c>
      <c r="F77" s="48">
        <v>-133090.4</v>
      </c>
      <c r="G77" s="48">
        <f>E77+F77</f>
        <v>221881.00000000003</v>
      </c>
      <c r="H77" s="48">
        <v>0</v>
      </c>
      <c r="I77" s="48">
        <v>0</v>
      </c>
      <c r="J77" s="48">
        <f t="shared" si="39"/>
        <v>0</v>
      </c>
      <c r="K77" s="48">
        <v>453662.2</v>
      </c>
      <c r="L77" s="48">
        <v>74067.3</v>
      </c>
      <c r="M77" s="48">
        <f t="shared" si="40"/>
        <v>527729.5</v>
      </c>
      <c r="N77" s="48">
        <v>0</v>
      </c>
      <c r="O77" s="48">
        <v>0</v>
      </c>
      <c r="P77" s="48">
        <f t="shared" si="41"/>
        <v>0</v>
      </c>
      <c r="Q77" s="48">
        <v>0</v>
      </c>
      <c r="R77" s="48">
        <v>498438.40000000002</v>
      </c>
      <c r="S77" s="48">
        <f t="shared" si="42"/>
        <v>498438.40000000002</v>
      </c>
      <c r="T77" s="48">
        <v>0</v>
      </c>
      <c r="U77" s="48">
        <v>0</v>
      </c>
      <c r="V77" s="48">
        <f t="shared" si="43"/>
        <v>0</v>
      </c>
      <c r="W77" s="49" t="s">
        <v>82</v>
      </c>
    </row>
    <row r="78" spans="1:23" ht="47.25" x14ac:dyDescent="0.25">
      <c r="B78" s="65"/>
      <c r="C78" s="46" t="s">
        <v>97</v>
      </c>
      <c r="D78" s="47" t="s">
        <v>68</v>
      </c>
      <c r="E78" s="48">
        <v>0</v>
      </c>
      <c r="F78" s="48">
        <v>0</v>
      </c>
      <c r="G78" s="48">
        <f t="shared" ref="G78" si="44">E78+F78</f>
        <v>0</v>
      </c>
      <c r="H78" s="48">
        <v>0</v>
      </c>
      <c r="I78" s="48">
        <v>0</v>
      </c>
      <c r="J78" s="48">
        <f t="shared" si="39"/>
        <v>0</v>
      </c>
      <c r="K78" s="48">
        <v>8800</v>
      </c>
      <c r="L78" s="48">
        <v>-8800</v>
      </c>
      <c r="M78" s="48">
        <f t="shared" si="40"/>
        <v>0</v>
      </c>
      <c r="N78" s="48">
        <v>0</v>
      </c>
      <c r="O78" s="48">
        <v>0</v>
      </c>
      <c r="P78" s="48">
        <f t="shared" si="41"/>
        <v>0</v>
      </c>
      <c r="Q78" s="48">
        <v>176500</v>
      </c>
      <c r="R78" s="48">
        <v>-176500</v>
      </c>
      <c r="S78" s="48">
        <f t="shared" si="42"/>
        <v>0</v>
      </c>
      <c r="T78" s="48">
        <v>0</v>
      </c>
      <c r="U78" s="48">
        <v>0</v>
      </c>
      <c r="V78" s="48">
        <f t="shared" si="43"/>
        <v>0</v>
      </c>
      <c r="W78" s="49" t="s">
        <v>98</v>
      </c>
    </row>
  </sheetData>
  <autoFilter ref="A8:W78">
    <filterColumn colId="0">
      <filters blank="1"/>
    </filterColumn>
    <filterColumn colId="1" showButton="0"/>
  </autoFilter>
  <mergeCells count="41">
    <mergeCell ref="B60:B62"/>
    <mergeCell ref="B63:B67"/>
    <mergeCell ref="B69:B76"/>
    <mergeCell ref="B77:B78"/>
    <mergeCell ref="N7:P7"/>
    <mergeCell ref="B9:C9"/>
    <mergeCell ref="B10:C10"/>
    <mergeCell ref="B11:C11"/>
    <mergeCell ref="B52:B53"/>
    <mergeCell ref="B35:C35"/>
    <mergeCell ref="B36:C36"/>
    <mergeCell ref="B22:B24"/>
    <mergeCell ref="B19:B21"/>
    <mergeCell ref="B17:B18"/>
    <mergeCell ref="B43:C43"/>
    <mergeCell ref="B44:C44"/>
    <mergeCell ref="Q7:S7"/>
    <mergeCell ref="T7:V7"/>
    <mergeCell ref="B3:W4"/>
    <mergeCell ref="B6:C8"/>
    <mergeCell ref="E7:G7"/>
    <mergeCell ref="H7:J7"/>
    <mergeCell ref="E6:J6"/>
    <mergeCell ref="K6:P6"/>
    <mergeCell ref="Q6:V6"/>
    <mergeCell ref="K7:M7"/>
    <mergeCell ref="D6:D8"/>
    <mergeCell ref="B59:C59"/>
    <mergeCell ref="B31:B33"/>
    <mergeCell ref="B25:B29"/>
    <mergeCell ref="B55:C55"/>
    <mergeCell ref="B54:C54"/>
    <mergeCell ref="B50:C50"/>
    <mergeCell ref="B51:C51"/>
    <mergeCell ref="W12:W14"/>
    <mergeCell ref="B12:B14"/>
    <mergeCell ref="B57:C57"/>
    <mergeCell ref="B58:C58"/>
    <mergeCell ref="B47:C47"/>
    <mergeCell ref="B48:C48"/>
    <mergeCell ref="W16:W34"/>
  </mergeCells>
  <pageMargins left="0.15748031496062992" right="0.15748031496062992" top="0.15748031496062992" bottom="0.55118110236220474" header="0.31496062992125984" footer="0.31496062992125984"/>
  <pageSetup paperSize="9" scale="32" firstPageNumber="2765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Константинова Елена Сергеевна</cp:lastModifiedBy>
  <cp:lastPrinted>2021-04-08T19:29:54Z</cp:lastPrinted>
  <dcterms:created xsi:type="dcterms:W3CDTF">2017-09-12T11:32:26Z</dcterms:created>
  <dcterms:modified xsi:type="dcterms:W3CDTF">2021-04-08T19:29:56Z</dcterms:modified>
</cp:coreProperties>
</file>